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50" yWindow="105" windowWidth="8010" windowHeight="8115" activeTab="3"/>
  </bookViews>
  <sheets>
    <sheet name="Dod1_Print" sheetId="9" r:id="rId1"/>
    <sheet name="Dod2_Print" sheetId="5" r:id="rId2"/>
    <sheet name="Dod3_Print" sheetId="10" r:id="rId3"/>
    <sheet name="Dod4_Print" sheetId="8" r:id="rId4"/>
    <sheet name="Dod5_Print" sheetId="11" r:id="rId5"/>
  </sheets>
  <externalReferences>
    <externalReference r:id="rId6"/>
    <externalReference r:id="rId7"/>
  </externalReferences>
  <definedNames>
    <definedName name="_xlnm._FilterDatabase" localSheetId="0" hidden="1">Dod1_Print!$A$12:$T$76</definedName>
    <definedName name="_xlnm.Print_Area" localSheetId="1">Dod2_Print!#REF!</definedName>
    <definedName name="_xlnm.Print_Area" localSheetId="2">Dod3_Print!$A$1:$G$115</definedName>
    <definedName name="_xlnm.Print_Area" localSheetId="3">Dod4_Print!$A$1:$D$48</definedName>
  </definedNames>
  <calcPr calcId="145621" fullPrecision="0"/>
</workbook>
</file>

<file path=xl/calcChain.xml><?xml version="1.0" encoding="utf-8"?>
<calcChain xmlns="http://schemas.openxmlformats.org/spreadsheetml/2006/main">
  <c r="C67" i="10" l="1"/>
  <c r="C47" i="10"/>
  <c r="D90" i="10" l="1"/>
  <c r="C72" i="9" l="1"/>
  <c r="C36" i="9"/>
  <c r="C99" i="10" l="1"/>
  <c r="D99" i="10"/>
  <c r="D92" i="10"/>
  <c r="C92" i="10"/>
  <c r="C70" i="10"/>
  <c r="C26" i="10"/>
  <c r="C50" i="10"/>
  <c r="J60" i="5" l="1"/>
  <c r="I60" i="5"/>
  <c r="H60" i="5"/>
  <c r="G60" i="5"/>
  <c r="J59" i="5"/>
  <c r="I59" i="5"/>
  <c r="H59" i="5"/>
  <c r="G59" i="5"/>
  <c r="J56" i="5"/>
  <c r="I56" i="5"/>
  <c r="H56" i="5"/>
  <c r="G56" i="5"/>
  <c r="J55" i="5"/>
  <c r="I55" i="5"/>
  <c r="H55" i="5"/>
  <c r="G55" i="5"/>
  <c r="J52" i="5"/>
  <c r="I52" i="5"/>
  <c r="H52" i="5"/>
  <c r="G52" i="5"/>
  <c r="J51" i="5"/>
  <c r="I51" i="5"/>
  <c r="H51" i="5"/>
  <c r="G51" i="5"/>
  <c r="AA48" i="5"/>
  <c r="V48" i="5"/>
  <c r="AA47" i="5"/>
  <c r="V47" i="5"/>
  <c r="AA46" i="5"/>
  <c r="V46" i="5"/>
  <c r="J46" i="5"/>
  <c r="I46" i="5"/>
  <c r="H46" i="5"/>
  <c r="G46" i="5"/>
  <c r="AA45" i="5"/>
  <c r="V45" i="5"/>
  <c r="J45" i="5"/>
  <c r="I45" i="5"/>
  <c r="H45" i="5"/>
  <c r="G45" i="5"/>
  <c r="AA44" i="5"/>
  <c r="V44" i="5"/>
  <c r="J44" i="5"/>
  <c r="I44" i="5"/>
  <c r="H44" i="5"/>
  <c r="G44" i="5"/>
  <c r="AA43" i="5"/>
  <c r="V43" i="5"/>
  <c r="J43" i="5"/>
  <c r="I43" i="5"/>
  <c r="H43" i="5"/>
  <c r="G43" i="5"/>
  <c r="AA42" i="5"/>
  <c r="V42" i="5"/>
  <c r="J42" i="5"/>
  <c r="J47" i="5" s="1"/>
  <c r="I42" i="5"/>
  <c r="I47" i="5" s="1"/>
  <c r="H42" i="5"/>
  <c r="H47" i="5" s="1"/>
  <c r="G42" i="5"/>
  <c r="G47" i="5" s="1"/>
  <c r="AB40" i="5"/>
  <c r="AC40" i="5" s="1"/>
  <c r="AA40" i="5"/>
  <c r="V40" i="5"/>
  <c r="AB39" i="5"/>
  <c r="AC39" i="5" s="1"/>
  <c r="AA39" i="5"/>
  <c r="V39" i="5"/>
  <c r="J39" i="5"/>
  <c r="I39" i="5"/>
  <c r="H39" i="5"/>
  <c r="G39" i="5"/>
  <c r="AB38" i="5"/>
  <c r="AC38" i="5" s="1"/>
  <c r="AA38" i="5"/>
  <c r="V38" i="5"/>
  <c r="J38" i="5"/>
  <c r="I38" i="5"/>
  <c r="H38" i="5"/>
  <c r="G38" i="5"/>
  <c r="AB37" i="5"/>
  <c r="AC37" i="5" s="1"/>
  <c r="AA37" i="5"/>
  <c r="V37" i="5"/>
  <c r="J37" i="5"/>
  <c r="I37" i="5"/>
  <c r="H37" i="5"/>
  <c r="G37" i="5"/>
  <c r="AB36" i="5"/>
  <c r="AC36" i="5" s="1"/>
  <c r="AA36" i="5"/>
  <c r="V36" i="5"/>
  <c r="AB35" i="5"/>
  <c r="AC35" i="5" s="1"/>
  <c r="AA35" i="5"/>
  <c r="V35" i="5"/>
  <c r="J35" i="5"/>
  <c r="I35" i="5"/>
  <c r="H35" i="5"/>
  <c r="G35" i="5"/>
  <c r="AB34" i="5"/>
  <c r="AC34" i="5" s="1"/>
  <c r="AA34" i="5"/>
  <c r="V34" i="5"/>
  <c r="J34" i="5"/>
  <c r="I34" i="5"/>
  <c r="H34" i="5"/>
  <c r="G34" i="5"/>
  <c r="AB33" i="5"/>
  <c r="AC33" i="5" s="1"/>
  <c r="AA33" i="5"/>
  <c r="V33" i="5"/>
  <c r="J33" i="5"/>
  <c r="I33" i="5"/>
  <c r="H33" i="5"/>
  <c r="G33" i="5"/>
  <c r="AB32" i="5"/>
  <c r="AC32" i="5" s="1"/>
  <c r="AA32" i="5"/>
  <c r="V32" i="5"/>
  <c r="J32" i="5"/>
  <c r="I32" i="5"/>
  <c r="H32" i="5"/>
  <c r="G32" i="5"/>
  <c r="AB31" i="5"/>
  <c r="AC31" i="5" s="1"/>
  <c r="AA31" i="5"/>
  <c r="V31" i="5"/>
  <c r="J31" i="5"/>
  <c r="I31" i="5"/>
  <c r="H31" i="5"/>
  <c r="G31" i="5"/>
  <c r="AB30" i="5"/>
  <c r="AC30" i="5" s="1"/>
  <c r="AA30" i="5"/>
  <c r="V30" i="5"/>
  <c r="J30" i="5"/>
  <c r="I30" i="5"/>
  <c r="H30" i="5"/>
  <c r="G30" i="5"/>
  <c r="AB29" i="5"/>
  <c r="AC29" i="5" s="1"/>
  <c r="AA29" i="5"/>
  <c r="V29" i="5"/>
  <c r="J29" i="5"/>
  <c r="I29" i="5"/>
  <c r="H29" i="5"/>
  <c r="G29" i="5"/>
  <c r="AB28" i="5"/>
  <c r="AC28" i="5" s="1"/>
  <c r="AA28" i="5"/>
  <c r="V28" i="5"/>
  <c r="J28" i="5"/>
  <c r="I28" i="5"/>
  <c r="H28" i="5"/>
  <c r="G28" i="5"/>
  <c r="AB27" i="5"/>
  <c r="AC27" i="5" s="1"/>
  <c r="AA27" i="5"/>
  <c r="V27" i="5"/>
  <c r="J27" i="5"/>
  <c r="I27" i="5"/>
  <c r="H27" i="5"/>
  <c r="G27" i="5"/>
  <c r="AB26" i="5"/>
  <c r="AC26" i="5" s="1"/>
  <c r="AA26" i="5"/>
  <c r="V26" i="5"/>
  <c r="J26" i="5"/>
  <c r="I26" i="5"/>
  <c r="H26" i="5"/>
  <c r="G26" i="5"/>
  <c r="AB25" i="5"/>
  <c r="AC25" i="5" s="1"/>
  <c r="AA25" i="5"/>
  <c r="V25" i="5"/>
  <c r="J25" i="5"/>
  <c r="I25" i="5"/>
  <c r="H25" i="5"/>
  <c r="G25" i="5"/>
  <c r="AB24" i="5"/>
  <c r="AC24" i="5" s="1"/>
  <c r="AA24" i="5"/>
  <c r="V24" i="5"/>
  <c r="J24" i="5"/>
  <c r="I24" i="5"/>
  <c r="H24" i="5"/>
  <c r="G24" i="5"/>
  <c r="AB23" i="5"/>
  <c r="AC23" i="5" s="1"/>
  <c r="AA23" i="5"/>
  <c r="V23" i="5"/>
  <c r="J23" i="5"/>
  <c r="I23" i="5"/>
  <c r="H23" i="5"/>
  <c r="G23" i="5"/>
  <c r="AB22" i="5"/>
  <c r="AC22" i="5" s="1"/>
  <c r="AA22" i="5"/>
  <c r="V22" i="5"/>
  <c r="J22" i="5"/>
  <c r="I22" i="5"/>
  <c r="H22" i="5"/>
  <c r="G22" i="5"/>
  <c r="AB21" i="5"/>
  <c r="AC21" i="5" s="1"/>
  <c r="AA21" i="5"/>
  <c r="V21" i="5"/>
  <c r="J21" i="5"/>
  <c r="I21" i="5"/>
  <c r="H21" i="5"/>
  <c r="G21" i="5"/>
  <c r="AB20" i="5"/>
  <c r="AC20" i="5" s="1"/>
  <c r="AA20" i="5"/>
  <c r="V20" i="5"/>
  <c r="J20" i="5"/>
  <c r="I20" i="5"/>
  <c r="H20" i="5"/>
  <c r="G20" i="5"/>
  <c r="AB19" i="5"/>
  <c r="AC19" i="5" s="1"/>
  <c r="AA19" i="5"/>
  <c r="V19" i="5"/>
  <c r="J19" i="5"/>
  <c r="I19" i="5"/>
  <c r="H19" i="5"/>
  <c r="G19" i="5"/>
  <c r="AB18" i="5"/>
  <c r="AC18" i="5" s="1"/>
  <c r="AA18" i="5"/>
  <c r="V18" i="5"/>
  <c r="J18" i="5"/>
  <c r="I18" i="5"/>
  <c r="H18" i="5"/>
  <c r="G18" i="5"/>
  <c r="AB17" i="5"/>
  <c r="AC17" i="5" s="1"/>
  <c r="AA17" i="5"/>
  <c r="V17" i="5"/>
  <c r="J17" i="5"/>
  <c r="I17" i="5"/>
  <c r="H17" i="5"/>
  <c r="G17" i="5"/>
  <c r="AB16" i="5"/>
  <c r="AC16" i="5" s="1"/>
  <c r="AA16" i="5"/>
  <c r="V16" i="5"/>
  <c r="AB15" i="5"/>
  <c r="AC15" i="5" s="1"/>
  <c r="AA15" i="5"/>
  <c r="V15" i="5"/>
  <c r="J15" i="5"/>
  <c r="I15" i="5"/>
  <c r="H15" i="5"/>
  <c r="G15" i="5"/>
  <c r="AB14" i="5"/>
  <c r="AC14" i="5" s="1"/>
  <c r="AA14" i="5"/>
  <c r="V14" i="5"/>
  <c r="J14" i="5"/>
  <c r="I14" i="5"/>
  <c r="H14" i="5"/>
  <c r="G14" i="5"/>
  <c r="G16" i="5" l="1"/>
  <c r="G36" i="5" s="1"/>
  <c r="G40" i="5" s="1"/>
  <c r="H16" i="5"/>
  <c r="H36" i="5" s="1"/>
  <c r="H40" i="5" s="1"/>
  <c r="I16" i="5"/>
  <c r="I36" i="5" s="1"/>
  <c r="I40" i="5" s="1"/>
  <c r="J16" i="5"/>
  <c r="J36" i="5" s="1"/>
  <c r="J40" i="5" s="1"/>
  <c r="G48" i="5"/>
  <c r="H48" i="5"/>
  <c r="I48" i="5"/>
  <c r="J48" i="5"/>
  <c r="D42" i="9" l="1"/>
  <c r="D66" i="9"/>
  <c r="D75" i="9" l="1"/>
  <c r="D76" i="9"/>
  <c r="G66" i="9"/>
  <c r="H66" i="9"/>
  <c r="I66" i="9"/>
  <c r="J66" i="9"/>
  <c r="K66" i="9"/>
  <c r="L66" i="9"/>
  <c r="M66" i="9"/>
  <c r="N66" i="9"/>
  <c r="O66" i="9"/>
  <c r="P66" i="9"/>
  <c r="R66" i="9"/>
  <c r="S59" i="9"/>
  <c r="T59" i="9"/>
  <c r="F99" i="10" l="1"/>
  <c r="E99" i="10"/>
  <c r="F92" i="10"/>
  <c r="E92" i="10"/>
  <c r="D50" i="10"/>
  <c r="D26" i="10"/>
  <c r="S15" i="9" l="1"/>
  <c r="T15" i="9" s="1"/>
  <c r="S16" i="9"/>
  <c r="T16" i="9" s="1"/>
  <c r="S18" i="9"/>
  <c r="T18" i="9" s="1"/>
  <c r="S19" i="9"/>
  <c r="T19" i="9" s="1"/>
  <c r="S20" i="9"/>
  <c r="T20" i="9" s="1"/>
  <c r="S21" i="9"/>
  <c r="T21" i="9" s="1"/>
  <c r="S22" i="9"/>
  <c r="T22" i="9" s="1"/>
  <c r="S23" i="9"/>
  <c r="T23" i="9" s="1"/>
  <c r="S24" i="9"/>
  <c r="T24" i="9" s="1"/>
  <c r="S25" i="9"/>
  <c r="T25" i="9" s="1"/>
  <c r="S26" i="9"/>
  <c r="T26" i="9" s="1"/>
  <c r="S27" i="9"/>
  <c r="T27" i="9" s="1"/>
  <c r="S28" i="9"/>
  <c r="T28" i="9" s="1"/>
  <c r="S29" i="9"/>
  <c r="T29" i="9" s="1"/>
  <c r="S32" i="9"/>
  <c r="T32" i="9" s="1"/>
  <c r="S33" i="9"/>
  <c r="T33" i="9" s="1"/>
  <c r="S34" i="9"/>
  <c r="T34" i="9" s="1"/>
  <c r="S35" i="9"/>
  <c r="T35" i="9" s="1"/>
  <c r="S36" i="9"/>
  <c r="T36" i="9" s="1"/>
  <c r="S37" i="9"/>
  <c r="T37" i="9" s="1"/>
  <c r="S38" i="9"/>
  <c r="T38" i="9" s="1"/>
  <c r="S39" i="9"/>
  <c r="T39" i="9" s="1"/>
  <c r="S40" i="9"/>
  <c r="T40" i="9" s="1"/>
  <c r="S41" i="9"/>
  <c r="T41" i="9" s="1"/>
  <c r="S42" i="9"/>
  <c r="T42" i="9" s="1"/>
  <c r="S43" i="9"/>
  <c r="T43" i="9" s="1"/>
  <c r="S45" i="9"/>
  <c r="T45" i="9" s="1"/>
  <c r="S46" i="9"/>
  <c r="T46" i="9" s="1"/>
  <c r="S47" i="9"/>
  <c r="S48" i="9"/>
  <c r="T48" i="9" s="1"/>
  <c r="S49" i="9"/>
  <c r="T49" i="9" s="1"/>
  <c r="S50" i="9"/>
  <c r="T50" i="9" s="1"/>
  <c r="S51" i="9"/>
  <c r="T51" i="9" s="1"/>
  <c r="S52" i="9"/>
  <c r="T52" i="9" s="1"/>
  <c r="S53" i="9"/>
  <c r="T53" i="9" s="1"/>
  <c r="S54" i="9"/>
  <c r="T54" i="9" s="1"/>
  <c r="S55" i="9"/>
  <c r="T55" i="9" s="1"/>
  <c r="S56" i="9"/>
  <c r="T56" i="9" s="1"/>
  <c r="S58" i="9"/>
  <c r="T58" i="9" s="1"/>
  <c r="S61" i="9"/>
  <c r="T61" i="9" s="1"/>
  <c r="S62" i="9"/>
  <c r="T62" i="9" s="1"/>
  <c r="S63" i="9"/>
  <c r="T63" i="9" s="1"/>
  <c r="S64" i="9"/>
  <c r="T64" i="9" s="1"/>
  <c r="S67" i="9"/>
  <c r="T67" i="9" s="1"/>
  <c r="S69" i="9"/>
  <c r="T69" i="9" s="1"/>
  <c r="S70" i="9"/>
  <c r="T70" i="9" s="1"/>
  <c r="S72" i="9"/>
  <c r="T72" i="9" s="1"/>
  <c r="S73" i="9"/>
  <c r="T73" i="9" s="1"/>
  <c r="S74" i="9"/>
  <c r="T74" i="9" s="1"/>
  <c r="S75" i="9"/>
  <c r="T75" i="9" s="1"/>
  <c r="S76" i="9"/>
  <c r="T76" i="9" s="1"/>
  <c r="S14" i="9"/>
  <c r="T14" i="9" s="1"/>
  <c r="T47" i="9" l="1"/>
  <c r="T66" i="9" s="1"/>
  <c r="S66" i="9"/>
  <c r="F74" i="9" l="1"/>
  <c r="E74" i="9"/>
  <c r="Q74" i="9"/>
  <c r="F73" i="9"/>
  <c r="E73" i="9"/>
  <c r="Q73" i="9"/>
  <c r="F72" i="9"/>
  <c r="E72" i="9"/>
  <c r="Q72" i="9"/>
  <c r="F71" i="9"/>
  <c r="E71" i="9"/>
  <c r="Q71" i="9"/>
  <c r="F70" i="9"/>
  <c r="E70" i="9"/>
  <c r="Q70" i="9"/>
  <c r="F69" i="9"/>
  <c r="F75" i="9"/>
  <c r="E69" i="9"/>
  <c r="E75" i="9"/>
  <c r="Q67" i="9"/>
  <c r="F67" i="9"/>
  <c r="F65" i="9"/>
  <c r="E65" i="9"/>
  <c r="Q65" i="9"/>
  <c r="F64" i="9"/>
  <c r="E64" i="9"/>
  <c r="Q64" i="9"/>
  <c r="F63" i="9"/>
  <c r="E63" i="9"/>
  <c r="Q63" i="9"/>
  <c r="F62" i="9"/>
  <c r="E62" i="9"/>
  <c r="Q62" i="9"/>
  <c r="F61" i="9"/>
  <c r="E61" i="9"/>
  <c r="Q61" i="9"/>
  <c r="F60" i="9"/>
  <c r="E60" i="9"/>
  <c r="Q60" i="9"/>
  <c r="F59" i="9"/>
  <c r="E59" i="9"/>
  <c r="Q59" i="9"/>
  <c r="F58" i="9"/>
  <c r="E58" i="9"/>
  <c r="Q58" i="9"/>
  <c r="F57" i="9"/>
  <c r="E57" i="9"/>
  <c r="Q57" i="9"/>
  <c r="F56" i="9"/>
  <c r="E56" i="9"/>
  <c r="Q56" i="9"/>
  <c r="F55" i="9"/>
  <c r="E55" i="9"/>
  <c r="Q55" i="9"/>
  <c r="F54" i="9"/>
  <c r="E54" i="9"/>
  <c r="Q54" i="9"/>
  <c r="F53" i="9"/>
  <c r="E53" i="9"/>
  <c r="Q53" i="9"/>
  <c r="F52" i="9"/>
  <c r="E52" i="9"/>
  <c r="Q52" i="9"/>
  <c r="F51" i="9"/>
  <c r="E51" i="9"/>
  <c r="Q51" i="9"/>
  <c r="F50" i="9"/>
  <c r="E50" i="9"/>
  <c r="Q50" i="9"/>
  <c r="F49" i="9"/>
  <c r="E49" i="9"/>
  <c r="Q49" i="9"/>
  <c r="F48" i="9"/>
  <c r="E48" i="9"/>
  <c r="Q48" i="9"/>
  <c r="F47" i="9"/>
  <c r="E47" i="9"/>
  <c r="Q47" i="9"/>
  <c r="F46" i="9"/>
  <c r="E46" i="9"/>
  <c r="Q46" i="9"/>
  <c r="F45" i="9"/>
  <c r="F66" i="9" s="1"/>
  <c r="E45" i="9"/>
  <c r="E66" i="9" s="1"/>
  <c r="Q43" i="9"/>
  <c r="F43" i="9"/>
  <c r="F41" i="9"/>
  <c r="E41" i="9"/>
  <c r="F40" i="9"/>
  <c r="E40" i="9"/>
  <c r="Q40" i="9"/>
  <c r="F39" i="9"/>
  <c r="E39" i="9"/>
  <c r="Q39" i="9"/>
  <c r="F38" i="9"/>
  <c r="E38" i="9"/>
  <c r="Q38" i="9"/>
  <c r="F37" i="9"/>
  <c r="E37" i="9"/>
  <c r="Q37" i="9"/>
  <c r="F36" i="9"/>
  <c r="E36" i="9"/>
  <c r="Q36" i="9"/>
  <c r="F35" i="9"/>
  <c r="E35" i="9"/>
  <c r="Q35" i="9"/>
  <c r="F34" i="9"/>
  <c r="E34" i="9"/>
  <c r="Q34" i="9"/>
  <c r="F33" i="9"/>
  <c r="E33" i="9"/>
  <c r="Q33" i="9"/>
  <c r="F32" i="9"/>
  <c r="E32" i="9"/>
  <c r="Q32" i="9"/>
  <c r="F31" i="9"/>
  <c r="E31" i="9"/>
  <c r="Q31" i="9"/>
  <c r="F30" i="9"/>
  <c r="E30" i="9"/>
  <c r="Q30" i="9"/>
  <c r="F29" i="9"/>
  <c r="E29" i="9"/>
  <c r="Q29" i="9"/>
  <c r="F28" i="9"/>
  <c r="E28" i="9"/>
  <c r="Q28" i="9"/>
  <c r="F27" i="9"/>
  <c r="E27" i="9"/>
  <c r="Q27" i="9"/>
  <c r="F26" i="9"/>
  <c r="E26" i="9"/>
  <c r="Q26" i="9"/>
  <c r="F25" i="9"/>
  <c r="E25" i="9"/>
  <c r="Q25" i="9"/>
  <c r="F24" i="9"/>
  <c r="E24" i="9"/>
  <c r="F23" i="9"/>
  <c r="E23" i="9"/>
  <c r="Q23" i="9"/>
  <c r="F22" i="9"/>
  <c r="E22" i="9"/>
  <c r="Q22" i="9"/>
  <c r="F21" i="9"/>
  <c r="E21" i="9"/>
  <c r="F20" i="9"/>
  <c r="E20" i="9"/>
  <c r="Q20" i="9"/>
  <c r="F19" i="9"/>
  <c r="E19" i="9"/>
  <c r="Q19" i="9"/>
  <c r="F18" i="9"/>
  <c r="E18" i="9"/>
  <c r="Q18" i="9"/>
  <c r="F17" i="9"/>
  <c r="E17" i="9"/>
  <c r="Q17" i="9"/>
  <c r="F16" i="9"/>
  <c r="E16" i="9"/>
  <c r="Q16" i="9"/>
  <c r="F15" i="9"/>
  <c r="E15" i="9"/>
  <c r="Q15" i="9"/>
  <c r="F14" i="9"/>
  <c r="E14" i="9"/>
  <c r="Q14" i="9"/>
  <c r="E42" i="9"/>
  <c r="Q42" i="9"/>
  <c r="F42" i="9"/>
  <c r="E76" i="9"/>
  <c r="Q76" i="9"/>
  <c r="Q75" i="9"/>
  <c r="F76" i="9"/>
  <c r="Q41" i="9"/>
  <c r="Q45" i="9"/>
  <c r="Q66" i="9" s="1"/>
  <c r="Q69" i="9"/>
</calcChain>
</file>

<file path=xl/comments1.xml><?xml version="1.0" encoding="utf-8"?>
<comments xmlns="http://schemas.openxmlformats.org/spreadsheetml/2006/main">
  <authors>
    <author>posipayk</author>
  </authors>
  <commentList>
    <comment ref="W28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расчет 7720
</t>
        </r>
      </text>
    </commen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6490 и 7490</t>
        </r>
      </text>
    </comment>
    <comment ref="W42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<sst xmlns="http://schemas.openxmlformats.org/spreadsheetml/2006/main" count="583" uniqueCount="380">
  <si>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</si>
  <si>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</si>
  <si>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</si>
  <si>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</si>
  <si>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</si>
  <si>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</si>
  <si>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</si>
  <si>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</si>
  <si>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</si>
  <si>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</si>
  <si>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</si>
  <si>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</si>
  <si>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</si>
  <si>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</si>
  <si>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</si>
  <si>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</si>
  <si>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</si>
  <si>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</si>
  <si>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</si>
  <si>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</si>
  <si>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</si>
  <si>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</si>
  <si>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</si>
  <si>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</si>
  <si>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</si>
  <si>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</si>
  <si>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</si>
  <si>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</si>
  <si>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</si>
  <si>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</si>
  <si>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</si>
  <si>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</si>
  <si>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</si>
  <si>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</si>
  <si>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</si>
  <si>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</si>
  <si>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</si>
  <si>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</si>
  <si>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</si>
  <si>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</si>
  <si>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</si>
  <si>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</si>
  <si>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</si>
  <si>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</si>
  <si>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</si>
  <si>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</si>
  <si>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</si>
  <si>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</si>
  <si>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</si>
  <si>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</si>
  <si>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</si>
  <si>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</si>
  <si>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</si>
  <si>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</si>
  <si>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</si>
  <si>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</si>
  <si>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</si>
  <si>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</si>
  <si>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</si>
  <si>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</si>
  <si>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</si>
  <si>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</si>
  <si>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</si>
  <si>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</si>
  <si>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</si>
  <si>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</si>
  <si>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</si>
  <si>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</si>
  <si>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</si>
  <si>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</si>
  <si>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</si>
  <si>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</si>
  <si>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</si>
  <si>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</si>
  <si>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</si>
  <si>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</si>
  <si>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</si>
  <si>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</si>
  <si>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</si>
  <si>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</si>
  <si>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</si>
  <si>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 xml:space="preserve"> не менше 10%</t>
  </si>
  <si>
    <t>Співвідношення регулятивного капіталу до сукупних активів (%) </t>
  </si>
  <si>
    <t>4 </t>
  </si>
  <si>
    <r>
      <t>Поточна ліквідність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</si>
  <si>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</si>
  <si>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</si>
  <si>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</si>
  <si>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</si>
  <si>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</si>
  <si>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</si>
  <si>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</si>
  <si>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</si>
  <si>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</si>
  <si>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  </t>
    </r>
  </si>
  <si>
    <t>х</t>
  </si>
  <si>
    <t>10.1 </t>
  </si>
  <si>
    <t>Сформований резерв за такими операціями (тис. грн.) </t>
  </si>
  <si>
    <t>11.1</t>
  </si>
  <si>
    <t>12.1</t>
  </si>
  <si>
    <t>Сформований резерв за такими операціями  (тис. грн.)  </t>
  </si>
  <si>
    <t>13.1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</si>
  <si>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</si>
  <si>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</si>
  <si>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</si>
  <si>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</si>
  <si>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</si>
  <si>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</si>
  <si>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</si>
  <si>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</si>
  <si>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</si>
  <si>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</si>
  <si>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</si>
  <si>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</si>
  <si>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</si>
  <si>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</si>
  <si>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</si>
  <si>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</si>
  <si>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</si>
  <si>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</si>
  <si>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</si>
  <si>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</si>
  <si>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</si>
  <si>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</si>
  <si>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</si>
  <si>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</si>
  <si>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</si>
  <si>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</si>
  <si>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</si>
  <si>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</si>
  <si>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</si>
  <si>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</si>
  <si>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</si>
  <si>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</si>
  <si>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</si>
  <si>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</si>
  <si>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</si>
  <si>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</si>
  <si>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</si>
  <si>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</si>
  <si>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</si>
  <si>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</si>
  <si>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</si>
  <si>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</si>
  <si>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</si>
  <si>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</si>
  <si>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</si>
  <si>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</si>
  <si>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</si>
  <si>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</si>
  <si>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</si>
  <si>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</si>
  <si>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</si>
  <si>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</si>
  <si>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</si>
  <si>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</si>
  <si>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</si>
  <si>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</si>
  <si>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</si>
  <si>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</si>
  <si>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</si>
  <si>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</si>
  <si>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</si>
  <si>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</si>
  <si>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</si>
  <si>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</si>
  <si>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</si>
  <si>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</si>
  <si>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</si>
  <si>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</si>
  <si>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</si>
  <si>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</si>
  <si>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</si>
  <si>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</si>
  <si>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</si>
  <si>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</si>
  <si>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</si>
  <si>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</si>
  <si>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</si>
  <si>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</si>
  <si>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</si>
  <si>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</si>
  <si>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</si>
  <si>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</si>
  <si>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</si>
  <si>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</si>
  <si>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</si>
  <si>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</si>
  <si>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</si>
  <si>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</si>
  <si>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</si>
  <si>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</si>
  <si>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</si>
  <si>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</si>
  <si>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</si>
  <si>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</si>
  <si>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</si>
  <si>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</si>
  <si>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</si>
  <si>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>Кредитні операції, що класифіковані за I категорією якості  (тис. грн.) </t>
  </si>
  <si>
    <t>Кредитні операції, що класифіковані за II категорією якості  (тис. грн.) </t>
  </si>
  <si>
    <t>Кредитні операції, що класифіковані за III категорією якості  (тис. грн.) </t>
  </si>
  <si>
    <t>Кредитні операції, що класифіковані за IV категорією якості  (тис. грн.) </t>
  </si>
  <si>
    <t>Кредитні операції, що класифіковані за V категорією якості  (тис. грн.) 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</si>
  <si>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</si>
  <si>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</si>
  <si>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</si>
  <si>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</si>
  <si>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</si>
  <si>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</si>
  <si>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</si>
  <si>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</si>
  <si>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</si>
  <si>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</si>
  <si>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</si>
  <si>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</si>
  <si>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</si>
  <si>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</si>
  <si>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</si>
  <si>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</si>
  <si>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</si>
  <si>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</si>
  <si>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</si>
  <si>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</si>
  <si>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</si>
  <si>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</si>
  <si>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</si>
  <si>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</si>
  <si>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</si>
  <si>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</si>
  <si>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</si>
  <si>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</si>
  <si>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</si>
  <si>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</si>
  <si>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</si>
  <si>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</si>
  <si>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</si>
  <si>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</si>
  <si>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</si>
  <si>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</si>
  <si>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</si>
  <si>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</si>
  <si>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</si>
  <si>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</si>
  <si>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</si>
  <si>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</si>
  <si>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</si>
  <si>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</si>
  <si>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</si>
  <si>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</si>
  <si>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</si>
  <si>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</si>
  <si>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</si>
  <si>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</si>
  <si>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</si>
  <si>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</si>
  <si>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</si>
  <si>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</si>
  <si>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</si>
  <si>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</si>
  <si>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</si>
  <si>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</si>
  <si>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</si>
  <si>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</si>
  <si>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</si>
  <si>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</si>
  <si>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</si>
  <si>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</si>
  <si>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</si>
  <si>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</si>
  <si>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</si>
  <si>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</si>
  <si>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</si>
  <si>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</si>
  <si>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</si>
  <si>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</si>
  <si>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</si>
  <si>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</si>
  <si>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</si>
  <si>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</si>
  <si>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</si>
  <si>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</si>
  <si>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</si>
  <si>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</si>
  <si>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</si>
  <si>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</si>
  <si>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</si>
  <si>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</si>
  <si>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</si>
  <si>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</si>
  <si>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</si>
  <si>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</si>
  <si>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</si>
  <si>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</si>
  <si>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</si>
  <si>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</si>
  <si>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</si>
  <si>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</si>
  <si>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</si>
  <si>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</si>
  <si>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</si>
  <si>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</si>
  <si>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</si>
  <si>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</si>
  <si>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</si>
  <si>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</si>
  <si>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</si>
  <si>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</si>
  <si>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</si>
  <si>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</si>
  <si>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</si>
  <si>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</si>
  <si>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</si>
  <si>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</si>
  <si>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</si>
  <si>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</si>
  <si>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</si>
  <si>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</si>
  <si>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</si>
  <si>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</si>
  <si>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</si>
  <si>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</si>
  <si>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</si>
  <si>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</si>
  <si>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</si>
  <si>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</si>
  <si>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</si>
  <si>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</si>
  <si>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</si>
  <si>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</si>
  <si>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</si>
  <si>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</si>
  <si>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</si>
  <si>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</si>
  <si>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</si>
  <si>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</si>
  <si>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</si>
  <si>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</si>
  <si>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</si>
  <si>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</si>
  <si>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</si>
  <si>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</si>
  <si>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</si>
  <si>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</si>
  <si>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</si>
  <si>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</si>
  <si>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</si>
  <si>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</si>
  <si>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</si>
  <si>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</si>
  <si>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</si>
  <si>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</si>
  <si>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</si>
  <si>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</si>
  <si>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</si>
  <si>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</si>
  <si>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</si>
  <si>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</si>
  <si>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</si>
  <si>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</si>
  <si>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</si>
  <si>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</si>
  <si>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>Імпортні акредитиви</t>
  </si>
  <si>
    <t xml:space="preserve"> (062) 332 48 52</t>
  </si>
  <si>
    <t>Вик.: Посипайко В.В.</t>
  </si>
  <si>
    <t>Вик.: Скударь Ю.О.</t>
  </si>
  <si>
    <t xml:space="preserve">(062) 332 47 31 </t>
  </si>
  <si>
    <t>Сума сплачених дивідендів за 2013 рік на одну: </t>
  </si>
  <si>
    <t xml:space="preserve"> </t>
  </si>
  <si>
    <t xml:space="preserve">                                                Голова Правління  ПАТ "ПУМБ"            _______   Сергій Павлович Черненко</t>
  </si>
  <si>
    <t xml:space="preserve">                                           за 4 квартал 2014 року </t>
  </si>
  <si>
    <t xml:space="preserve">                                              за 4 квартал 2014 року </t>
  </si>
  <si>
    <t xml:space="preserve">                                                       за 4 квартал 2014 року </t>
  </si>
  <si>
    <t>x</t>
  </si>
  <si>
    <t>16,70</t>
  </si>
  <si>
    <t>16,84</t>
  </si>
  <si>
    <t>3,78</t>
  </si>
  <si>
    <t>0,15</t>
  </si>
  <si>
    <t xml:space="preserve">                            В.о. Головного бухгалтера  _______   Олена Олегівна Полещук</t>
  </si>
  <si>
    <t>"20" січня 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</si>
</sst>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&quot;?.&quot;_-;\-* #,##0&quot;?.&quot;_-;_-* &quot;-&quot;&quot;?.&quot;_-;_-@_-"/>
    <numFmt numFmtId="167" formatCode="_-* #,##0&quot;đ.&quot;_-;\-* #,##0&quot;đ.&quot;_-;_-* &quot;-&quot;&quot;đ.&quot;_-;_-@_-"/>
    <numFmt numFmtId="168" formatCode="_-* #,##0.00&quot;?.&quot;_-;\-* #,##0.00&quot;?.&quot;_-;_-* &quot;-&quot;??&quot;?.&quot;_-;_-@_-"/>
    <numFmt numFmtId="169" formatCode="_-* #,##0.00&quot;đ.&quot;_-;\-* #,##0.00&quot;đ.&quot;_-;_-* &quot;-&quot;??&quot;đ.&quot;_-;_-@_-"/>
    <numFmt numFmtId="170" formatCode="_(&quot;$&quot;* #,##0_);_(&quot;$&quot;* \(#,##0\);_(&quot;$&quot;* &quot;-&quot;_);_(@_)"/>
    <numFmt numFmtId="171" formatCode="_-* #,##0_?_._-;\-* #,##0_?_._-;_-* &quot;-&quot;_?_._-;_-@_-"/>
    <numFmt numFmtId="172" formatCode="_-* #,##0_đ_._-;\-* #,##0_đ_._-;_-* &quot;-&quot;_đ_._-;_-@_-"/>
    <numFmt numFmtId="173" formatCode="_(* #,##0_);_(* \(#,##0\);_(* &quot;-&quot;_);_(@_)"/>
    <numFmt numFmtId="174" formatCode="_-* #,##0.00_?_._-;\-* #,##0.00_?_._-;_-* &quot;-&quot;??_?_._-;_-@_-"/>
    <numFmt numFmtId="175" formatCode="_-* #,##0.00_đ_._-;\-* #,##0.00_đ_._-;_-* &quot;-&quot;??_đ_._-;_-@_-"/>
    <numFmt numFmtId="176" formatCode="dd\-mm\-yy"/>
    <numFmt numFmtId="177" formatCode="#\ ##0,"/>
    <numFmt numFmtId="178" formatCode="0.0%"/>
    <numFmt numFmtId="179" formatCode="0.0000%"/>
    <numFmt numFmtId="180" formatCode="#,##0_ ;\-#,##0\ "/>
    <numFmt numFmtId="181" formatCode="_(* #,##0_);_(* \(#,##0.00\);_(* &quot;-&quot;_);_(@_)"/>
  </numFmts>
  <fonts count="61">
    <font>
      <sz val="10"/>
      <name val="Arial Cyr"/>
      <charset val="204"/>
    </font>
    <font>
      <sz val="10"/>
      <name val="Arial Cyr"/>
      <charset val="204"/>
    </font>
    <font>
      <sz val="10"/>
      <name val="Journal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Times New Roman"/>
      <family val="1"/>
      <charset val="204"/>
    </font>
    <font>
      <sz val="10"/>
      <name val="Journal"/>
    </font>
    <font>
      <sz val="10"/>
      <name val="Times New Roman"/>
      <family val="1"/>
      <charset val="204"/>
    </font>
    <font>
      <sz val="9"/>
      <name val="TimesET"/>
      <charset val="204"/>
    </font>
    <font>
      <sz val="9"/>
      <name val="TimesET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.5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3.5"/>
      <name val="Arial CYR"/>
      <family val="2"/>
      <charset val="204"/>
    </font>
    <font>
      <b/>
      <sz val="13.5"/>
      <name val="Arial"/>
      <family val="2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charset val="204"/>
    </font>
    <font>
      <b/>
      <sz val="13.5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4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1" applyBorder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2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70" fontId="2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1" applyBorder="0"/>
    <xf numFmtId="0" fontId="4" fillId="0" borderId="1" applyBorder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4" fillId="0" borderId="0"/>
    <xf numFmtId="0" fontId="53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7" fillId="0" borderId="10" applyNumberFormat="0" applyFill="0" applyAlignment="0" applyProtection="0"/>
    <xf numFmtId="0" fontId="4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176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17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3" fillId="0" borderId="0"/>
    <xf numFmtId="173" fontId="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" fillId="0" borderId="0"/>
  </cellStyleXfs>
  <cellXfs count="227">
    <xf numFmtId="0" fontId="0" fillId="0" borderId="0" xfId="0"/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3" fontId="34" fillId="0" borderId="13" xfId="368" applyNumberFormat="1" applyFont="1" applyFill="1" applyBorder="1" applyAlignment="1">
      <alignment horizontal="right"/>
    </xf>
    <xf numFmtId="173" fontId="35" fillId="0" borderId="13" xfId="368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34" fillId="0" borderId="0" xfId="0" applyFont="1"/>
    <xf numFmtId="0" fontId="34" fillId="0" borderId="0" xfId="0" applyFont="1" applyFill="1"/>
    <xf numFmtId="0" fontId="37" fillId="0" borderId="0" xfId="0" applyFont="1" applyAlignment="1">
      <alignment horizontal="center"/>
    </xf>
    <xf numFmtId="0" fontId="32" fillId="0" borderId="0" xfId="0" applyFont="1"/>
    <xf numFmtId="0" fontId="38" fillId="0" borderId="0" xfId="0" applyFont="1"/>
    <xf numFmtId="0" fontId="36" fillId="0" borderId="0" xfId="369" applyFont="1"/>
    <xf numFmtId="0" fontId="36" fillId="0" borderId="0" xfId="369" applyFont="1" applyBorder="1"/>
    <xf numFmtId="0" fontId="45" fillId="0" borderId="0" xfId="369" applyFont="1"/>
    <xf numFmtId="0" fontId="47" fillId="0" borderId="0" xfId="0" applyFont="1"/>
    <xf numFmtId="4" fontId="34" fillId="0" borderId="13" xfId="368" applyNumberFormat="1" applyFont="1" applyFill="1" applyBorder="1" applyAlignment="1">
      <alignment horizontal="right"/>
    </xf>
    <xf numFmtId="4" fontId="34" fillId="0" borderId="0" xfId="368" applyNumberFormat="1" applyFont="1" applyFill="1" applyBorder="1" applyAlignment="1">
      <alignment horizontal="right"/>
    </xf>
    <xf numFmtId="0" fontId="35" fillId="0" borderId="0" xfId="0" applyFont="1"/>
    <xf numFmtId="0" fontId="34" fillId="0" borderId="0" xfId="369" applyFont="1"/>
    <xf numFmtId="173" fontId="34" fillId="0" borderId="13" xfId="368" applyNumberFormat="1" applyFont="1" applyFill="1" applyBorder="1" applyAlignment="1">
      <alignment horizontal="right" vertical="center"/>
    </xf>
    <xf numFmtId="0" fontId="34" fillId="0" borderId="0" xfId="369" applyFont="1" applyBorder="1"/>
    <xf numFmtId="0" fontId="35" fillId="0" borderId="0" xfId="0" applyFont="1" applyAlignment="1">
      <alignment horizontal="left" indent="8"/>
    </xf>
    <xf numFmtId="0" fontId="47" fillId="0" borderId="0" xfId="0" applyFont="1" applyAlignment="1"/>
    <xf numFmtId="0" fontId="51" fillId="0" borderId="0" xfId="0" applyFont="1" applyAlignment="1">
      <alignment horizontal="justify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6" fillId="0" borderId="0" xfId="370" applyFont="1" applyFill="1"/>
    <xf numFmtId="0" fontId="38" fillId="0" borderId="0" xfId="370" applyFont="1" applyFill="1" applyAlignment="1">
      <alignment horizontal="right"/>
    </xf>
    <xf numFmtId="0" fontId="36" fillId="0" borderId="12" xfId="370" applyFont="1" applyFill="1" applyBorder="1" applyAlignment="1">
      <alignment horizontal="center" vertical="center" wrapText="1"/>
    </xf>
    <xf numFmtId="0" fontId="36" fillId="0" borderId="13" xfId="370" applyFont="1" applyFill="1" applyBorder="1" applyAlignment="1">
      <alignment horizontal="center" vertical="top" wrapText="1"/>
    </xf>
    <xf numFmtId="0" fontId="36" fillId="0" borderId="14" xfId="370" applyFont="1" applyFill="1" applyBorder="1" applyAlignment="1">
      <alignment horizontal="center" vertical="center"/>
    </xf>
    <xf numFmtId="173" fontId="34" fillId="0" borderId="14" xfId="368" applyNumberFormat="1" applyFont="1" applyFill="1" applyBorder="1" applyAlignment="1">
      <alignment horizontal="right"/>
    </xf>
    <xf numFmtId="4" fontId="36" fillId="0" borderId="11" xfId="370" applyNumberFormat="1" applyFont="1" applyFill="1" applyBorder="1" applyAlignment="1">
      <alignment horizontal="right" vertical="top" wrapText="1"/>
    </xf>
    <xf numFmtId="4" fontId="36" fillId="0" borderId="0" xfId="370" applyNumberFormat="1" applyFont="1" applyFill="1"/>
    <xf numFmtId="0" fontId="36" fillId="0" borderId="13" xfId="370" applyFont="1" applyFill="1" applyBorder="1" applyAlignment="1">
      <alignment horizontal="center" vertical="center"/>
    </xf>
    <xf numFmtId="0" fontId="46" fillId="0" borderId="13" xfId="370" applyFont="1" applyFill="1" applyBorder="1" applyAlignment="1">
      <alignment horizontal="center" vertical="center"/>
    </xf>
    <xf numFmtId="0" fontId="39" fillId="0" borderId="17" xfId="370" applyFont="1" applyFill="1" applyBorder="1" applyAlignment="1">
      <alignment horizontal="left" vertical="top" wrapText="1"/>
    </xf>
    <xf numFmtId="4" fontId="39" fillId="0" borderId="11" xfId="370" applyNumberFormat="1" applyFont="1" applyFill="1" applyBorder="1" applyAlignment="1">
      <alignment horizontal="right" vertical="top" wrapText="1"/>
    </xf>
    <xf numFmtId="4" fontId="39" fillId="0" borderId="11" xfId="370" applyNumberFormat="1" applyFont="1" applyFill="1" applyBorder="1" applyAlignment="1">
      <alignment horizontal="right" vertical="center" wrapText="1"/>
    </xf>
    <xf numFmtId="0" fontId="36" fillId="0" borderId="11" xfId="370" applyFont="1" applyFill="1" applyBorder="1" applyAlignment="1">
      <alignment horizontal="justify" vertical="top" wrapText="1"/>
    </xf>
    <xf numFmtId="0" fontId="36" fillId="0" borderId="0" xfId="370" applyFont="1" applyFill="1" applyBorder="1" applyAlignment="1">
      <alignment horizontal="justify" vertical="top" wrapText="1"/>
    </xf>
    <xf numFmtId="4" fontId="46" fillId="0" borderId="11" xfId="370" applyNumberFormat="1" applyFont="1" applyFill="1" applyBorder="1" applyAlignment="1">
      <alignment horizontal="right" vertical="top" wrapText="1"/>
    </xf>
    <xf numFmtId="0" fontId="36" fillId="0" borderId="11" xfId="370" applyFont="1" applyFill="1" applyBorder="1" applyAlignment="1">
      <alignment horizontal="left" vertical="top" wrapText="1"/>
    </xf>
    <xf numFmtId="0" fontId="36" fillId="0" borderId="0" xfId="370" applyFont="1" applyFill="1" applyBorder="1" applyAlignment="1">
      <alignment horizontal="center" vertical="center"/>
    </xf>
    <xf numFmtId="0" fontId="36" fillId="0" borderId="0" xfId="370" applyFont="1" applyFill="1" applyBorder="1" applyAlignment="1">
      <alignment horizontal="left" vertical="top" wrapText="1"/>
    </xf>
    <xf numFmtId="4" fontId="36" fillId="0" borderId="0" xfId="37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/>
    <xf numFmtId="0" fontId="0" fillId="0" borderId="0" xfId="0" applyBorder="1"/>
    <xf numFmtId="0" fontId="0" fillId="25" borderId="0" xfId="0" applyFill="1"/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left" vertical="top" wrapText="1"/>
    </xf>
    <xf numFmtId="4" fontId="33" fillId="0" borderId="17" xfId="0" applyNumberFormat="1" applyFont="1" applyBorder="1" applyAlignment="1">
      <alignment horizontal="left" vertical="top" wrapText="1"/>
    </xf>
    <xf numFmtId="4" fontId="34" fillId="26" borderId="11" xfId="0" applyNumberFormat="1" applyFont="1" applyFill="1" applyBorder="1" applyAlignment="1">
      <alignment horizontal="right" vertical="top" wrapText="1"/>
    </xf>
    <xf numFmtId="4" fontId="0" fillId="26" borderId="11" xfId="0" applyNumberFormat="1" applyFill="1" applyBorder="1" applyAlignment="1">
      <alignment horizontal="right" vertical="top" wrapText="1"/>
    </xf>
    <xf numFmtId="4" fontId="11" fillId="0" borderId="0" xfId="371" applyNumberFormat="1"/>
    <xf numFmtId="4" fontId="34" fillId="24" borderId="0" xfId="0" applyNumberFormat="1" applyFont="1" applyFill="1" applyBorder="1"/>
    <xf numFmtId="4" fontId="0" fillId="24" borderId="0" xfId="0" applyNumberFormat="1" applyFill="1" applyBorder="1"/>
    <xf numFmtId="4" fontId="0" fillId="0" borderId="11" xfId="0" applyNumberFormat="1" applyFill="1" applyBorder="1" applyAlignment="1">
      <alignment horizontal="right" vertical="top" wrapText="1"/>
    </xf>
    <xf numFmtId="4" fontId="57" fillId="24" borderId="0" xfId="371" applyNumberFormat="1" applyFont="1" applyFill="1" applyBorder="1"/>
    <xf numFmtId="4" fontId="58" fillId="24" borderId="0" xfId="371" applyNumberFormat="1" applyFont="1" applyFill="1" applyBorder="1"/>
    <xf numFmtId="4" fontId="35" fillId="26" borderId="11" xfId="0" applyNumberFormat="1" applyFont="1" applyFill="1" applyBorder="1" applyAlignment="1">
      <alignment horizontal="right" vertical="top" wrapText="1"/>
    </xf>
    <xf numFmtId="0" fontId="35" fillId="25" borderId="0" xfId="0" applyFont="1" applyFill="1"/>
    <xf numFmtId="4" fontId="35" fillId="0" borderId="0" xfId="0" applyNumberFormat="1" applyFont="1"/>
    <xf numFmtId="4" fontId="35" fillId="24" borderId="0" xfId="0" applyNumberFormat="1" applyFont="1" applyFill="1" applyBorder="1" applyAlignment="1">
      <alignment horizontal="right" vertical="top" wrapText="1"/>
    </xf>
    <xf numFmtId="4" fontId="35" fillId="24" borderId="0" xfId="0" applyNumberFormat="1" applyFont="1" applyFill="1" applyBorder="1"/>
    <xf numFmtId="4" fontId="34" fillId="24" borderId="0" xfId="0" applyNumberFormat="1" applyFont="1" applyFill="1" applyBorder="1" applyAlignment="1">
      <alignment horizontal="right" vertical="top" wrapText="1"/>
    </xf>
    <xf numFmtId="4" fontId="0" fillId="26" borderId="11" xfId="0" applyNumberFormat="1" applyFill="1" applyBorder="1" applyAlignment="1">
      <alignment horizontal="center" vertical="top" wrapText="1"/>
    </xf>
    <xf numFmtId="17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59" fillId="0" borderId="0" xfId="0" applyNumberFormat="1" applyFont="1" applyFill="1" applyAlignment="1">
      <alignment horizontal="left" vertical="top"/>
    </xf>
    <xf numFmtId="0" fontId="35" fillId="0" borderId="0" xfId="369" applyFont="1" applyBorder="1"/>
    <xf numFmtId="0" fontId="35" fillId="0" borderId="0" xfId="369" applyFont="1"/>
    <xf numFmtId="0" fontId="34" fillId="0" borderId="0" xfId="0" applyFont="1" applyAlignment="1">
      <alignment horizontal="left" vertical="top"/>
    </xf>
    <xf numFmtId="4" fontId="34" fillId="0" borderId="0" xfId="0" applyNumberFormat="1" applyFont="1" applyFill="1"/>
    <xf numFmtId="4" fontId="34" fillId="0" borderId="0" xfId="0" applyNumberFormat="1" applyFont="1"/>
    <xf numFmtId="0" fontId="34" fillId="25" borderId="0" xfId="0" applyFont="1" applyFill="1"/>
    <xf numFmtId="0" fontId="34" fillId="0" borderId="0" xfId="0" applyFont="1" applyBorder="1"/>
    <xf numFmtId="0" fontId="4" fillId="0" borderId="0" xfId="370" applyFont="1"/>
    <xf numFmtId="3" fontId="4" fillId="0" borderId="13" xfId="542" applyNumberFormat="1" applyFill="1" applyBorder="1" applyAlignment="1">
      <alignment vertical="center"/>
    </xf>
    <xf numFmtId="43" fontId="0" fillId="0" borderId="0" xfId="0" applyNumberFormat="1"/>
    <xf numFmtId="43" fontId="0" fillId="27" borderId="0" xfId="0" applyNumberFormat="1" applyFill="1"/>
    <xf numFmtId="173" fontId="0" fillId="0" borderId="0" xfId="0" applyNumberFormat="1"/>
    <xf numFmtId="4" fontId="34" fillId="0" borderId="0" xfId="369" applyNumberFormat="1" applyFont="1"/>
    <xf numFmtId="3" fontId="4" fillId="0" borderId="13" xfId="542" applyNumberFormat="1" applyFont="1" applyFill="1" applyBorder="1" applyAlignment="1">
      <alignment vertical="center"/>
    </xf>
    <xf numFmtId="0" fontId="47" fillId="0" borderId="0" xfId="0" applyFont="1" applyFill="1"/>
    <xf numFmtId="0" fontId="32" fillId="0" borderId="0" xfId="0" applyFont="1" applyFill="1"/>
    <xf numFmtId="0" fontId="35" fillId="0" borderId="0" xfId="0" applyFont="1" applyFill="1"/>
    <xf numFmtId="0" fontId="0" fillId="0" borderId="0" xfId="0" applyFill="1" applyBorder="1"/>
    <xf numFmtId="0" fontId="35" fillId="0" borderId="0" xfId="369" applyFont="1" applyFill="1"/>
    <xf numFmtId="0" fontId="34" fillId="0" borderId="0" xfId="369" applyFont="1" applyFill="1"/>
    <xf numFmtId="0" fontId="45" fillId="0" borderId="0" xfId="369" applyFont="1" applyFill="1"/>
    <xf numFmtId="0" fontId="4" fillId="0" borderId="0" xfId="369" applyFill="1"/>
    <xf numFmtId="173" fontId="34" fillId="0" borderId="13" xfId="368" applyNumberFormat="1" applyFont="1" applyFill="1" applyBorder="1" applyAlignment="1"/>
    <xf numFmtId="173" fontId="35" fillId="0" borderId="13" xfId="368" applyNumberFormat="1" applyFont="1" applyFill="1" applyBorder="1" applyAlignment="1"/>
    <xf numFmtId="0" fontId="36" fillId="0" borderId="11" xfId="370" applyFont="1" applyFill="1" applyBorder="1" applyAlignment="1">
      <alignment horizontal="right" vertical="top" wrapText="1"/>
    </xf>
    <xf numFmtId="0" fontId="4" fillId="0" borderId="11" xfId="370" applyFont="1" applyFill="1" applyBorder="1" applyAlignment="1">
      <alignment horizontal="right" vertical="top" wrapText="1"/>
    </xf>
    <xf numFmtId="173" fontId="35" fillId="0" borderId="0" xfId="0" applyNumberFormat="1" applyFont="1"/>
    <xf numFmtId="4" fontId="0" fillId="0" borderId="0" xfId="0" applyNumberFormat="1" applyFill="1" applyBorder="1" applyAlignment="1">
      <alignment horizontal="justify" vertical="top" wrapText="1"/>
    </xf>
    <xf numFmtId="0" fontId="47" fillId="0" borderId="0" xfId="0" applyFont="1" applyAlignment="1"/>
    <xf numFmtId="0" fontId="47" fillId="0" borderId="0" xfId="0" applyFont="1" applyAlignment="1"/>
    <xf numFmtId="173" fontId="34" fillId="0" borderId="0" xfId="368" applyNumberFormat="1" applyFont="1" applyFill="1" applyBorder="1" applyAlignment="1">
      <alignment horizontal="right"/>
    </xf>
    <xf numFmtId="173" fontId="35" fillId="0" borderId="0" xfId="368" applyNumberFormat="1" applyFont="1" applyFill="1" applyBorder="1" applyAlignment="1">
      <alignment horizontal="right"/>
    </xf>
    <xf numFmtId="173" fontId="0" fillId="0" borderId="13" xfId="0" applyNumberFormat="1" applyFill="1" applyBorder="1" applyAlignment="1">
      <alignment horizontal="right"/>
    </xf>
    <xf numFmtId="181" fontId="1" fillId="0" borderId="13" xfId="368" applyNumberFormat="1" applyFont="1" applyFill="1" applyBorder="1" applyAlignment="1">
      <alignment horizontal="right"/>
    </xf>
    <xf numFmtId="0" fontId="36" fillId="0" borderId="17" xfId="37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 indent="1"/>
    </xf>
    <xf numFmtId="0" fontId="35" fillId="0" borderId="13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left" vertical="top" wrapText="1"/>
    </xf>
    <xf numFmtId="173" fontId="60" fillId="0" borderId="13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left" vertical="top" wrapText="1" indent="2"/>
    </xf>
    <xf numFmtId="0" fontId="35" fillId="0" borderId="0" xfId="0" applyFont="1" applyFill="1" applyAlignment="1"/>
    <xf numFmtId="0" fontId="35" fillId="0" borderId="0" xfId="0" applyFont="1" applyFill="1" applyAlignment="1">
      <alignment horizontal="justify"/>
    </xf>
    <xf numFmtId="0" fontId="50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4" fontId="35" fillId="0" borderId="13" xfId="369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justify" vertical="top" wrapText="1"/>
    </xf>
    <xf numFmtId="173" fontId="0" fillId="0" borderId="13" xfId="0" applyNumberFormat="1" applyFill="1" applyBorder="1"/>
    <xf numFmtId="0" fontId="34" fillId="0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justify" vertical="top" wrapText="1"/>
    </xf>
    <xf numFmtId="0" fontId="34" fillId="0" borderId="15" xfId="0" applyFont="1" applyFill="1" applyBorder="1" applyAlignment="1">
      <alignment horizontal="justify" vertical="top" wrapText="1"/>
    </xf>
    <xf numFmtId="3" fontId="34" fillId="0" borderId="13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/>
    <xf numFmtId="0" fontId="35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/>
    </xf>
    <xf numFmtId="180" fontId="0" fillId="0" borderId="0" xfId="0" applyNumberFormat="1" applyFill="1" applyAlignment="1">
      <alignment vertical="center"/>
    </xf>
    <xf numFmtId="0" fontId="34" fillId="0" borderId="0" xfId="0" applyFont="1" applyFill="1" applyBorder="1" applyAlignment="1">
      <alignment horizontal="justify" vertical="top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34" fillId="0" borderId="13" xfId="0" applyFont="1" applyFill="1" applyBorder="1" applyAlignment="1">
      <alignment horizontal="justify"/>
    </xf>
    <xf numFmtId="0" fontId="0" fillId="0" borderId="13" xfId="0" applyFill="1" applyBorder="1" applyAlignment="1"/>
    <xf numFmtId="0" fontId="34" fillId="0" borderId="0" xfId="0" applyFont="1" applyFill="1" applyBorder="1" applyAlignment="1">
      <alignment horizontal="justify"/>
    </xf>
    <xf numFmtId="0" fontId="0" fillId="0" borderId="0" xfId="0" applyFill="1" applyBorder="1" applyAlignment="1"/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indent="8"/>
    </xf>
    <xf numFmtId="0" fontId="34" fillId="0" borderId="0" xfId="369" applyFont="1" applyFill="1" applyBorder="1"/>
    <xf numFmtId="0" fontId="36" fillId="0" borderId="0" xfId="369" applyFont="1" applyFill="1"/>
    <xf numFmtId="0" fontId="36" fillId="0" borderId="0" xfId="369" applyFont="1" applyFill="1" applyBorder="1"/>
    <xf numFmtId="0" fontId="36" fillId="0" borderId="0" xfId="0" applyFont="1" applyFill="1"/>
    <xf numFmtId="0" fontId="38" fillId="0" borderId="0" xfId="0" applyFont="1" applyFill="1"/>
    <xf numFmtId="0" fontId="37" fillId="0" borderId="0" xfId="0" applyFont="1" applyFill="1" applyAlignment="1">
      <alignment horizontal="center"/>
    </xf>
    <xf numFmtId="4" fontId="39" fillId="0" borderId="13" xfId="369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wrapText="1"/>
    </xf>
    <xf numFmtId="3" fontId="41" fillId="0" borderId="11" xfId="0" applyNumberFormat="1" applyFont="1" applyFill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40" fillId="0" borderId="26" xfId="0" applyFont="1" applyFill="1" applyBorder="1" applyAlignment="1">
      <alignment wrapText="1"/>
    </xf>
    <xf numFmtId="0" fontId="40" fillId="0" borderId="17" xfId="0" applyFont="1" applyFill="1" applyBorder="1" applyAlignment="1">
      <alignment horizontal="center" wrapText="1"/>
    </xf>
    <xf numFmtId="41" fontId="42" fillId="0" borderId="11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justify" vertical="justify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justify" vertical="justify" wrapText="1"/>
    </xf>
    <xf numFmtId="173" fontId="36" fillId="0" borderId="0" xfId="370" applyNumberFormat="1" applyFont="1" applyFill="1"/>
    <xf numFmtId="0" fontId="36" fillId="0" borderId="0" xfId="370" applyFont="1" applyFill="1" applyBorder="1"/>
    <xf numFmtId="0" fontId="36" fillId="0" borderId="18" xfId="370" applyFont="1" applyFill="1" applyBorder="1" applyAlignment="1">
      <alignment horizontal="left" vertical="top" wrapText="1"/>
    </xf>
    <xf numFmtId="0" fontId="54" fillId="0" borderId="0" xfId="370" applyFont="1" applyFill="1" applyAlignment="1">
      <alignment horizontal="center"/>
    </xf>
    <xf numFmtId="0" fontId="36" fillId="0" borderId="0" xfId="370" applyFont="1" applyFill="1" applyBorder="1" applyAlignment="1">
      <alignment horizontal="center" vertical="top" wrapText="1"/>
    </xf>
    <xf numFmtId="0" fontId="36" fillId="0" borderId="11" xfId="370" applyFont="1" applyFill="1" applyBorder="1" applyAlignment="1">
      <alignment horizontal="center" vertical="top" wrapText="1"/>
    </xf>
    <xf numFmtId="0" fontId="36" fillId="0" borderId="17" xfId="370" applyFont="1" applyFill="1" applyBorder="1" applyAlignment="1">
      <alignment horizontal="center" vertical="top" wrapText="1"/>
    </xf>
    <xf numFmtId="4" fontId="39" fillId="0" borderId="0" xfId="370" applyNumberFormat="1" applyFont="1" applyFill="1" applyBorder="1" applyAlignment="1">
      <alignment horizontal="right" vertical="top" wrapText="1"/>
    </xf>
    <xf numFmtId="4" fontId="36" fillId="0" borderId="0" xfId="370" applyNumberFormat="1" applyFont="1" applyFill="1" applyAlignment="1">
      <alignment wrapText="1"/>
    </xf>
    <xf numFmtId="4" fontId="39" fillId="0" borderId="0" xfId="370" applyNumberFormat="1" applyFont="1" applyFill="1" applyBorder="1" applyAlignment="1">
      <alignment horizontal="right" vertical="center" wrapText="1"/>
    </xf>
    <xf numFmtId="4" fontId="46" fillId="0" borderId="0" xfId="370" applyNumberFormat="1" applyFont="1" applyFill="1" applyBorder="1" applyAlignment="1">
      <alignment horizontal="right" vertical="top" wrapText="1"/>
    </xf>
    <xf numFmtId="3" fontId="36" fillId="0" borderId="0" xfId="370" applyNumberFormat="1" applyFont="1" applyFill="1"/>
    <xf numFmtId="2" fontId="36" fillId="0" borderId="0" xfId="370" applyNumberFormat="1" applyFont="1" applyFill="1"/>
    <xf numFmtId="0" fontId="34" fillId="0" borderId="0" xfId="0" applyFont="1" applyFill="1" applyBorder="1"/>
    <xf numFmtId="0" fontId="4" fillId="0" borderId="0" xfId="370" applyFont="1" applyFill="1"/>
    <xf numFmtId="0" fontId="33" fillId="0" borderId="23" xfId="0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  <xf numFmtId="0" fontId="33" fillId="0" borderId="24" xfId="0" applyFont="1" applyFill="1" applyBorder="1" applyAlignment="1">
      <alignment horizontal="left" vertical="top" wrapText="1" indent="3"/>
    </xf>
    <xf numFmtId="0" fontId="31" fillId="0" borderId="0" xfId="0" applyFont="1" applyAlignment="1">
      <alignment horizontal="center"/>
    </xf>
    <xf numFmtId="0" fontId="0" fillId="25" borderId="0" xfId="0" applyFill="1" applyAlignment="1">
      <alignment horizontal="center"/>
    </xf>
    <xf numFmtId="0" fontId="33" fillId="0" borderId="20" xfId="0" applyFont="1" applyBorder="1" applyAlignment="1">
      <alignment horizontal="left" vertical="top" wrapText="1" indent="3"/>
    </xf>
    <xf numFmtId="0" fontId="33" fillId="0" borderId="21" xfId="0" applyFont="1" applyBorder="1" applyAlignment="1">
      <alignment horizontal="left" vertical="top" wrapText="1" indent="3"/>
    </xf>
    <xf numFmtId="0" fontId="33" fillId="0" borderId="22" xfId="0" applyFont="1" applyBorder="1" applyAlignment="1">
      <alignment horizontal="left" vertical="top" wrapText="1" indent="3"/>
    </xf>
    <xf numFmtId="0" fontId="47" fillId="0" borderId="0" xfId="0" applyFont="1" applyAlignment="1"/>
    <xf numFmtId="0" fontId="36" fillId="0" borderId="27" xfId="370" applyFont="1" applyFill="1" applyBorder="1" applyAlignment="1">
      <alignment horizontal="left" vertical="top" wrapText="1"/>
    </xf>
    <xf numFmtId="0" fontId="36" fillId="0" borderId="28" xfId="370" applyFont="1" applyFill="1" applyBorder="1" applyAlignment="1">
      <alignment horizontal="left" vertical="top" wrapText="1"/>
    </xf>
    <xf numFmtId="0" fontId="36" fillId="0" borderId="18" xfId="370" applyFont="1" applyFill="1" applyBorder="1" applyAlignment="1">
      <alignment horizontal="left" vertical="top" wrapText="1"/>
    </xf>
    <xf numFmtId="0" fontId="36" fillId="0" borderId="25" xfId="370" applyFont="1" applyFill="1" applyBorder="1" applyAlignment="1">
      <alignment horizontal="center" vertical="center"/>
    </xf>
    <xf numFmtId="0" fontId="36" fillId="0" borderId="14" xfId="370" applyFont="1" applyFill="1" applyBorder="1" applyAlignment="1">
      <alignment horizontal="center" vertical="center"/>
    </xf>
    <xf numFmtId="0" fontId="36" fillId="0" borderId="29" xfId="370" applyFont="1" applyFill="1" applyBorder="1" applyAlignment="1">
      <alignment horizontal="center" vertical="center" wrapText="1"/>
    </xf>
    <xf numFmtId="0" fontId="36" fillId="0" borderId="30" xfId="370" applyFont="1" applyFill="1" applyBorder="1" applyAlignment="1">
      <alignment horizontal="center" vertical="center" wrapText="1"/>
    </xf>
    <xf numFmtId="0" fontId="46" fillId="0" borderId="0" xfId="370" applyFont="1" applyFill="1" applyBorder="1" applyAlignment="1">
      <alignment horizontal="left" vertical="top" wrapText="1" indent="4"/>
    </xf>
    <xf numFmtId="0" fontId="46" fillId="0" borderId="24" xfId="370" applyFont="1" applyFill="1" applyBorder="1" applyAlignment="1">
      <alignment horizontal="left" vertical="top" wrapText="1" indent="4"/>
    </xf>
    <xf numFmtId="0" fontId="54" fillId="0" borderId="0" xfId="370" applyFont="1" applyFill="1" applyAlignment="1">
      <alignment horizontal="center"/>
    </xf>
    <xf numFmtId="0" fontId="36" fillId="0" borderId="26" xfId="370" applyFont="1" applyFill="1" applyBorder="1" applyAlignment="1">
      <alignment horizontal="center" vertical="top" wrapText="1"/>
    </xf>
    <xf numFmtId="0" fontId="36" fillId="0" borderId="17" xfId="370" applyFont="1" applyFill="1" applyBorder="1" applyAlignment="1">
      <alignment horizontal="center" vertical="top" wrapText="1"/>
    </xf>
    <xf numFmtId="0" fontId="36" fillId="0" borderId="26" xfId="370" applyFont="1" applyFill="1" applyBorder="1" applyAlignment="1">
      <alignment horizontal="center" vertical="center" wrapText="1"/>
    </xf>
    <xf numFmtId="0" fontId="36" fillId="0" borderId="17" xfId="370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35" fillId="0" borderId="25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48" fillId="0" borderId="0" xfId="0" applyFont="1" applyFill="1" applyAlignment="1"/>
    <xf numFmtId="0" fontId="50" fillId="0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52" fillId="0" borderId="2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</cellXfs>
  <cellStyles count="543">
    <cellStyle name="_#42#71_2005" xfId="1"/>
    <cellStyle name="_#42#71_2006" xfId="2"/>
    <cellStyle name="_#42_all" xfId="3"/>
    <cellStyle name="_% ставки 12 мес" xfId="4"/>
    <cellStyle name="_% ставки2005 для НБУ" xfId="5"/>
    <cellStyle name="_%_ставки_PWC (31.12.06)" xfId="6"/>
    <cellStyle name="_10mth_oper" xfId="7"/>
    <cellStyle name="_fuib_5oper" xfId="8"/>
    <cellStyle name="_Mism_2912new" xfId="9"/>
    <cellStyle name="_Mism3103" xfId="10"/>
    <cellStyle name="_oper_11mth" xfId="11"/>
    <cellStyle name="_oper_11mth_Poryadok_AnnualReport_App" xfId="12"/>
    <cellStyle name="_oper_11mth_Zvit_Consolid_2008(pr_36, 37, 38, 42)" xfId="13"/>
    <cellStyle name="_oper_11mth_Zvit_Consolid_2008_150109" xfId="14"/>
    <cellStyle name="_oper_11mth_Книга2" xfId="15"/>
    <cellStyle name="_oper_2002" xfId="16"/>
    <cellStyle name="_oper_8mth" xfId="17"/>
    <cellStyle name="_oper_8mth_Poryadok_AnnualReport_App" xfId="18"/>
    <cellStyle name="_oper_8mth_Zvit_Consolid_2008(pr_36, 37, 38, 42)" xfId="19"/>
    <cellStyle name="_oper_8mth_Zvit_Consolid_2008_150109" xfId="20"/>
    <cellStyle name="_oper_8mth_Книга2" xfId="21"/>
    <cellStyle name="_OPER_9mth" xfId="22"/>
    <cellStyle name="_OPER_9mth_Poryadok_AnnualReport_App" xfId="23"/>
    <cellStyle name="_OPER_9mth_Zvit_Consolid_2008(pr_36, 37, 38, 42)" xfId="24"/>
    <cellStyle name="_OPER_9mth_Zvit_Consolid_2008_150109" xfId="25"/>
    <cellStyle name="_OPER_9mth_Книга2" xfId="26"/>
    <cellStyle name="_Opr_0503" xfId="27"/>
    <cellStyle name="_Opr_0503_1" xfId="28"/>
    <cellStyle name="_Opr_0503_1_OPER_9mth" xfId="29"/>
    <cellStyle name="_Opr_0503_2" xfId="30"/>
    <cellStyle name="_Opr_0503_2_OPER_9mth" xfId="31"/>
    <cellStyle name="_Opr_0503_2_OPER_9mth_Poryadok_AnnualReport_App" xfId="32"/>
    <cellStyle name="_Opr_0503_2_OPER_9mth_Zvit_Consolid_2008(pr_36, 37, 38, 42)" xfId="33"/>
    <cellStyle name="_Opr_0503_2_OPER_9mth_Zvit_Consolid_2008_150109" xfId="34"/>
    <cellStyle name="_Opr_0503_2_OPER_9mth_Книга2" xfId="35"/>
    <cellStyle name="_Opr_0503_3" xfId="36"/>
    <cellStyle name="_Opr_0503_3_OPER_9mth" xfId="37"/>
    <cellStyle name="_Opr_0503_3_Poryadok_AnnualReport_App" xfId="38"/>
    <cellStyle name="_Opr_0503_3_Zvit_Consolid_2008(pr_36, 37, 38, 42)" xfId="39"/>
    <cellStyle name="_Opr_0503_3_Zvit_Consolid_2008_150109" xfId="40"/>
    <cellStyle name="_Opr_0503_3_Книга2" xfId="41"/>
    <cellStyle name="_Opr_0503_4" xfId="42"/>
    <cellStyle name="_Opr_0503_4_OPER_9mth" xfId="43"/>
    <cellStyle name="_Opr_0503_5" xfId="44"/>
    <cellStyle name="_Opr_0503_5_OPER_9mth" xfId="45"/>
    <cellStyle name="_Opr_0503_5_OPER_9mth_Poryadok_AnnualReport_App" xfId="46"/>
    <cellStyle name="_Opr_0503_5_OPER_9mth_Zvit_Consolid_2008(pr_36, 37, 38, 42)" xfId="47"/>
    <cellStyle name="_Opr_0503_5_OPER_9mth_Zvit_Consolid_2008_150109" xfId="48"/>
    <cellStyle name="_Opr_0503_5_OPER_9mth_Книга2" xfId="49"/>
    <cellStyle name="_Opr_0503_5_Poryadok_AnnualReport_App" xfId="50"/>
    <cellStyle name="_Opr_0503_5_Zvit_Consolid_2008(pr_36, 37, 38, 42)" xfId="51"/>
    <cellStyle name="_Opr_0503_5_Zvit_Consolid_2008_150109" xfId="52"/>
    <cellStyle name="_Opr_0503_5_Книга2" xfId="53"/>
    <cellStyle name="_Opr_0503_6" xfId="54"/>
    <cellStyle name="_Opr_0503_6_OPER_9mth" xfId="55"/>
    <cellStyle name="_Opr_0503_6_OPER_9mth_Poryadok_AnnualReport_App" xfId="56"/>
    <cellStyle name="_Opr_0503_6_OPER_9mth_Zvit_Consolid_2008(pr_36, 37, 38, 42)" xfId="57"/>
    <cellStyle name="_Opr_0503_6_OPER_9mth_Zvit_Consolid_2008_150109" xfId="58"/>
    <cellStyle name="_Opr_0503_6_OPER_9mth_Книга2" xfId="59"/>
    <cellStyle name="_Opr_0503_7" xfId="60"/>
    <cellStyle name="_Opr_0503_7_OPER_9mth" xfId="61"/>
    <cellStyle name="_Opr_0503_7_Poryadok_AnnualReport_App" xfId="62"/>
    <cellStyle name="_Opr_0503_7_Zvit_Consolid_2008(pr_36, 37, 38, 42)" xfId="63"/>
    <cellStyle name="_Opr_0503_7_Zvit_Consolid_2008_150109" xfId="64"/>
    <cellStyle name="_Opr_0503_7_Книга2" xfId="65"/>
    <cellStyle name="_Opr_0503_8" xfId="66"/>
    <cellStyle name="_Opr_0503_8_OPER_9mth" xfId="67"/>
    <cellStyle name="_Opr_0503_8_OPER_9mth_Poryadok_AnnualReport_App" xfId="68"/>
    <cellStyle name="_Opr_0503_8_OPER_9mth_Zvit_Consolid_2008(pr_36, 37, 38, 42)" xfId="69"/>
    <cellStyle name="_Opr_0503_8_OPER_9mth_Zvit_Consolid_2008_150109" xfId="70"/>
    <cellStyle name="_Opr_0503_8_OPER_9mth_Книга2" xfId="71"/>
    <cellStyle name="_Opr_0503_9" xfId="72"/>
    <cellStyle name="_Opr_0503_9_OPER_9mth" xfId="73"/>
    <cellStyle name="_Opr_0503_9_Poryadok_AnnualReport_App" xfId="74"/>
    <cellStyle name="_Opr_0503_9_Zvit_Consolid_2008(pr_36, 37, 38, 42)" xfId="75"/>
    <cellStyle name="_Opr_0503_9_Zvit_Consolid_2008_150109" xfId="76"/>
    <cellStyle name="_Opr_0503_9_Книга2" xfId="77"/>
    <cellStyle name="_Opr_0503_A" xfId="78"/>
    <cellStyle name="_Opr_0503_A_Poryadok_AnnualReport_App" xfId="79"/>
    <cellStyle name="_Opr_0503_A_Zvit_Consolid_2008(pr_36, 37, 38, 42)" xfId="80"/>
    <cellStyle name="_Opr_0503_A_Zvit_Consolid_2008_150109" xfId="81"/>
    <cellStyle name="_Opr_0503_A_Книга2" xfId="82"/>
    <cellStyle name="_Opr_0503_B" xfId="83"/>
    <cellStyle name="_Opr_0503_B_OPER_9mth" xfId="84"/>
    <cellStyle name="_Opr_0503_B_OPER_9mth_Poryadok_AnnualReport_App" xfId="85"/>
    <cellStyle name="_Opr_0503_B_OPER_9mth_Zvit_Consolid_2008(pr_36, 37, 38, 42)" xfId="86"/>
    <cellStyle name="_Opr_0503_B_OPER_9mth_Zvit_Consolid_2008_150109" xfId="87"/>
    <cellStyle name="_Opr_0503_B_OPER_9mth_Книга2" xfId="88"/>
    <cellStyle name="_Opr_0503_C" xfId="89"/>
    <cellStyle name="_Opr_0503_C_OPER_9mth" xfId="90"/>
    <cellStyle name="_Opr_0503_C_Poryadok_AnnualReport_App" xfId="91"/>
    <cellStyle name="_Opr_0503_C_Zvit_Consolid_2008(pr_36, 37, 38, 42)" xfId="92"/>
    <cellStyle name="_Opr_0503_C_Zvit_Consolid_2008_150109" xfId="93"/>
    <cellStyle name="_Opr_0503_C_Книга2" xfId="94"/>
    <cellStyle name="_Opr_0503_D" xfId="95"/>
    <cellStyle name="_Opr_0603" xfId="96"/>
    <cellStyle name="_Opr_0603_1" xfId="97"/>
    <cellStyle name="_Opr_0603_1_Poryadok_AnnualReport_App" xfId="98"/>
    <cellStyle name="_Opr_0603_1_Zvit_Consolid_2008(pr_36, 37, 38, 42)" xfId="99"/>
    <cellStyle name="_Opr_0603_1_Zvit_Consolid_2008_150109" xfId="100"/>
    <cellStyle name="_Opr_0603_1_Книга2" xfId="101"/>
    <cellStyle name="_Opr_0603_2" xfId="102"/>
    <cellStyle name="_Opr_0603_3" xfId="103"/>
    <cellStyle name="_Opr_0603_3_Poryadok_AnnualReport_App" xfId="104"/>
    <cellStyle name="_Opr_0603_3_Zvit_Consolid_2008(pr_36, 37, 38, 42)" xfId="105"/>
    <cellStyle name="_Opr_0603_3_Zvit_Consolid_2008_150109" xfId="106"/>
    <cellStyle name="_Opr_0603_3_Книга2" xfId="107"/>
    <cellStyle name="_Opr_0603_4" xfId="108"/>
    <cellStyle name="_Opr_0603_4_Poryadok_AnnualReport_App" xfId="109"/>
    <cellStyle name="_Opr_0603_4_Zvit_Consolid_2008(pr_36, 37, 38, 42)" xfId="110"/>
    <cellStyle name="_Opr_0603_4_Zvit_Consolid_2008_150109" xfId="111"/>
    <cellStyle name="_Opr_0603_4_Книга2" xfId="112"/>
    <cellStyle name="_Opr_0603_5" xfId="113"/>
    <cellStyle name="_Opr_0603_5_Poryadok_AnnualReport_App" xfId="114"/>
    <cellStyle name="_Opr_0603_5_Zvit_Consolid_2008(pr_36, 37, 38, 42)" xfId="115"/>
    <cellStyle name="_Opr_0603_5_Zvit_Consolid_2008_150109" xfId="116"/>
    <cellStyle name="_Opr_0603_5_Книга2" xfId="117"/>
    <cellStyle name="_Opr_0603_6" xfId="118"/>
    <cellStyle name="_Opr_0603_7" xfId="119"/>
    <cellStyle name="_Opr_0603_8" xfId="120"/>
    <cellStyle name="_Opr_0603_9" xfId="121"/>
    <cellStyle name="_Opr_0603_9_Poryadok_AnnualReport_App" xfId="122"/>
    <cellStyle name="_Opr_0603_9_Zvit_Consolid_2008(pr_36, 37, 38, 42)" xfId="123"/>
    <cellStyle name="_Opr_0603_9_Zvit_Consolid_2008_150109" xfId="124"/>
    <cellStyle name="_Opr_0603_9_Книга2" xfId="125"/>
    <cellStyle name="_Opr_0603_A" xfId="126"/>
    <cellStyle name="_Opr_0603_B" xfId="127"/>
    <cellStyle name="_Opr_0603_B_Poryadok_AnnualReport_App" xfId="128"/>
    <cellStyle name="_Opr_0603_B_Zvit_Consolid_2008(pr_36, 37, 38, 42)" xfId="129"/>
    <cellStyle name="_Opr_0603_B_Zvit_Consolid_2008_150109" xfId="130"/>
    <cellStyle name="_Opr_0603_B_Книга2" xfId="131"/>
    <cellStyle name="_Opr_0603_C" xfId="132"/>
    <cellStyle name="_Opr_0603_D" xfId="133"/>
    <cellStyle name="_Opr_0702_3" xfId="134"/>
    <cellStyle name="_Opr_0702_3_1" xfId="135"/>
    <cellStyle name="_Opr_0702_3_2" xfId="136"/>
    <cellStyle name="_Opr_0702_3_2_Poryadok_AnnualReport_App" xfId="137"/>
    <cellStyle name="_Opr_0702_3_2_Zvit_Consolid_2008(pr_36, 37, 38, 42)" xfId="138"/>
    <cellStyle name="_Opr_0702_3_2_Zvit_Consolid_2008_150109" xfId="139"/>
    <cellStyle name="_Opr_0702_3_2_Книга2" xfId="140"/>
    <cellStyle name="_Opr_0702_3_3" xfId="141"/>
    <cellStyle name="_Opr_0702_3_4" xfId="142"/>
    <cellStyle name="_Opr_0702_3_4_Poryadok_AnnualReport_App" xfId="143"/>
    <cellStyle name="_Opr_0702_3_4_Zvit_Consolid_2008(pr_36, 37, 38, 42)" xfId="144"/>
    <cellStyle name="_Opr_0702_3_4_Zvit_Consolid_2008_150109" xfId="145"/>
    <cellStyle name="_Opr_0702_3_4_Книга2" xfId="146"/>
    <cellStyle name="_Opr_0702_3_5" xfId="147"/>
    <cellStyle name="_Opr_0702_3_6" xfId="148"/>
    <cellStyle name="_Opr_0702_3_7" xfId="149"/>
    <cellStyle name="_Opr_0702_3_8" xfId="150"/>
    <cellStyle name="_Opr_0702_3_9" xfId="151"/>
    <cellStyle name="_Opr_0702_3_9_Poryadok_AnnualReport_App" xfId="152"/>
    <cellStyle name="_Opr_0702_3_9_Zvit_Consolid_2008(pr_36, 37, 38, 42)" xfId="153"/>
    <cellStyle name="_Opr_0702_3_9_Zvit_Consolid_2008_150109" xfId="154"/>
    <cellStyle name="_Opr_0702_3_9_Книга2" xfId="155"/>
    <cellStyle name="_Opr_0702_3_A" xfId="156"/>
    <cellStyle name="_Opr_0702_3_A_Poryadok_AnnualReport_App" xfId="157"/>
    <cellStyle name="_Opr_0702_3_A_Zvit_Consolid_2008(pr_36, 37, 38, 42)" xfId="158"/>
    <cellStyle name="_Opr_0702_3_A_Zvit_Consolid_2008_150109" xfId="159"/>
    <cellStyle name="_Opr_0702_3_A_Книга2" xfId="160"/>
    <cellStyle name="_Opr_0702_3_B" xfId="161"/>
    <cellStyle name="_Opr_0702_3_B_Poryadok_AnnualReport_App" xfId="162"/>
    <cellStyle name="_Opr_0702_3_B_Zvit_Consolid_2008(pr_36, 37, 38, 42)" xfId="163"/>
    <cellStyle name="_Opr_0702_3_B_Zvit_Consolid_2008_150109" xfId="164"/>
    <cellStyle name="_Opr_0702_3_B_Книга2" xfId="165"/>
    <cellStyle name="_Opr_0702_3_C" xfId="166"/>
    <cellStyle name="_Opr_0702_3_Poryadok_AnnualReport_App" xfId="167"/>
    <cellStyle name="_Opr_0702_3_Zvit_Consolid_2008(pr_36, 37, 38, 42)" xfId="168"/>
    <cellStyle name="_Opr_0702_3_Zvit_Consolid_2008_150109" xfId="169"/>
    <cellStyle name="_Opr_0702_3_Книга2" xfId="170"/>
    <cellStyle name="_Opr_0802" xfId="171"/>
    <cellStyle name="_Opr_0802_1" xfId="172"/>
    <cellStyle name="_Opr_0802_2" xfId="173"/>
    <cellStyle name="_Opr_0802_3" xfId="174"/>
    <cellStyle name="_Opr_0802_4" xfId="175"/>
    <cellStyle name="_Opr_0802_4_Poryadok_AnnualReport_App" xfId="176"/>
    <cellStyle name="_Opr_0802_4_Zvit_Consolid_2008(pr_36, 37, 38, 42)" xfId="177"/>
    <cellStyle name="_Opr_0802_4_Zvit_Consolid_2008_150109" xfId="178"/>
    <cellStyle name="_Opr_0802_4_Книга2" xfId="179"/>
    <cellStyle name="_Opr_0802_5" xfId="180"/>
    <cellStyle name="_Opr_0802_6" xfId="181"/>
    <cellStyle name="_Opr_0802_7" xfId="182"/>
    <cellStyle name="_Opr_0802_7_Poryadok_AnnualReport_App" xfId="183"/>
    <cellStyle name="_Opr_0802_7_Zvit_Consolid_2008(pr_36, 37, 38, 42)" xfId="184"/>
    <cellStyle name="_Opr_0802_7_Zvit_Consolid_2008_150109" xfId="185"/>
    <cellStyle name="_Opr_0802_7_Книга2" xfId="186"/>
    <cellStyle name="_Opr_0802_8" xfId="187"/>
    <cellStyle name="_Opr_0802_8_Poryadok_AnnualReport_App" xfId="188"/>
    <cellStyle name="_Opr_0802_8_Zvit_Consolid_2008(pr_36, 37, 38, 42)" xfId="189"/>
    <cellStyle name="_Opr_0802_8_Zvit_Consolid_2008_150109" xfId="190"/>
    <cellStyle name="_Opr_0802_8_Книга2" xfId="191"/>
    <cellStyle name="_Opr_0802_9" xfId="192"/>
    <cellStyle name="_Opr_0802_9_Poryadok_AnnualReport_App" xfId="193"/>
    <cellStyle name="_Opr_0802_9_Zvit_Consolid_2008(pr_36, 37, 38, 42)" xfId="194"/>
    <cellStyle name="_Opr_0802_9_Zvit_Consolid_2008_150109" xfId="195"/>
    <cellStyle name="_Opr_0802_9_Книга2" xfId="196"/>
    <cellStyle name="_Opr_0802_A" xfId="197"/>
    <cellStyle name="_Opr_0802_B" xfId="198"/>
    <cellStyle name="_Opr_0802_B_Poryadok_AnnualReport_App" xfId="199"/>
    <cellStyle name="_Opr_0802_B_Zvit_Consolid_2008(pr_36, 37, 38, 42)" xfId="200"/>
    <cellStyle name="_Opr_0802_B_Zvit_Consolid_2008_150109" xfId="201"/>
    <cellStyle name="_Opr_0802_B_Книга2" xfId="202"/>
    <cellStyle name="_Opr_0802_C" xfId="203"/>
    <cellStyle name="_Opr_0903" xfId="204"/>
    <cellStyle name="_Opr_0903_1" xfId="205"/>
    <cellStyle name="_Opr_0903_2" xfId="206"/>
    <cellStyle name="_Opr_0903_2_Poryadok_AnnualReport_App" xfId="207"/>
    <cellStyle name="_Opr_0903_2_Zvit_Consolid_2008(pr_36, 37, 38, 42)" xfId="208"/>
    <cellStyle name="_Opr_0903_2_Zvit_Consolid_2008_150109" xfId="209"/>
    <cellStyle name="_Opr_0903_2_Книга2" xfId="210"/>
    <cellStyle name="_Opr_0903_3" xfId="211"/>
    <cellStyle name="_Opr_0903_4" xfId="212"/>
    <cellStyle name="_Opr_0903_4_Poryadok_AnnualReport_App" xfId="213"/>
    <cellStyle name="_Opr_0903_4_Zvit_Consolid_2008(pr_36, 37, 38, 42)" xfId="214"/>
    <cellStyle name="_Opr_0903_4_Zvit_Consolid_2008_150109" xfId="215"/>
    <cellStyle name="_Opr_0903_4_Книга2" xfId="216"/>
    <cellStyle name="_Opr_0903_5" xfId="217"/>
    <cellStyle name="_Opr_0903_5_Poryadok_AnnualReport_App" xfId="218"/>
    <cellStyle name="_Opr_0903_5_Zvit_Consolid_2008(pr_36, 37, 38, 42)" xfId="219"/>
    <cellStyle name="_Opr_0903_5_Zvit_Consolid_2008_150109" xfId="220"/>
    <cellStyle name="_Opr_0903_5_Книга2" xfId="221"/>
    <cellStyle name="_Opr_0903_6" xfId="222"/>
    <cellStyle name="_Opr_0903_7" xfId="223"/>
    <cellStyle name="_Opr_0903_8" xfId="224"/>
    <cellStyle name="_Opr_0903_8_Poryadok_AnnualReport_App" xfId="225"/>
    <cellStyle name="_Opr_0903_8_Zvit_Consolid_2008(pr_36, 37, 38, 42)" xfId="226"/>
    <cellStyle name="_Opr_0903_8_Zvit_Consolid_2008_150109" xfId="227"/>
    <cellStyle name="_Opr_0903_8_Книга2" xfId="228"/>
    <cellStyle name="_Opr_0903_9" xfId="229"/>
    <cellStyle name="_Opr_0903_A" xfId="230"/>
    <cellStyle name="_Opr_0903_B" xfId="231"/>
    <cellStyle name="_Opr_0903_B_Poryadok_AnnualReport_App" xfId="232"/>
    <cellStyle name="_Opr_0903_B_Zvit_Consolid_2008(pr_36, 37, 38, 42)" xfId="233"/>
    <cellStyle name="_Opr_0903_B_Zvit_Consolid_2008_150109" xfId="234"/>
    <cellStyle name="_Opr_0903_B_Книга2" xfId="235"/>
    <cellStyle name="_Opr_0903_C" xfId="236"/>
    <cellStyle name="_Opr_1102" xfId="237"/>
    <cellStyle name="_Opr_1102_1" xfId="238"/>
    <cellStyle name="_Opr_1102_1_Poryadok_AnnualReport_App" xfId="239"/>
    <cellStyle name="_Opr_1102_1_Zvit_Consolid_2008(pr_36, 37, 38, 42)" xfId="240"/>
    <cellStyle name="_Opr_1102_1_Zvit_Consolid_2008_150109" xfId="241"/>
    <cellStyle name="_Opr_1102_1_Книга2" xfId="242"/>
    <cellStyle name="_Opr_1102_2" xfId="243"/>
    <cellStyle name="_Opr_1102_2_Poryadok_AnnualReport_App" xfId="244"/>
    <cellStyle name="_Opr_1102_2_Zvit_Consolid_2008(pr_36, 37, 38, 42)" xfId="245"/>
    <cellStyle name="_Opr_1102_2_Zvit_Consolid_2008_150109" xfId="246"/>
    <cellStyle name="_Opr_1102_2_Книга2" xfId="247"/>
    <cellStyle name="_Opr_1102_3" xfId="248"/>
    <cellStyle name="_Opr_1102_3_Poryadok_AnnualReport_App" xfId="249"/>
    <cellStyle name="_Opr_1102_3_Zvit_Consolid_2008(pr_36, 37, 38, 42)" xfId="250"/>
    <cellStyle name="_Opr_1102_3_Zvit_Consolid_2008_150109" xfId="251"/>
    <cellStyle name="_Opr_1102_3_Книга2" xfId="252"/>
    <cellStyle name="_Opr_1102_4" xfId="253"/>
    <cellStyle name="_Opr_1102_5" xfId="254"/>
    <cellStyle name="_Opr_1102_5_Poryadok_AnnualReport_App" xfId="255"/>
    <cellStyle name="_Opr_1102_5_Zvit_Consolid_2008(pr_36, 37, 38, 42)" xfId="256"/>
    <cellStyle name="_Opr_1102_5_Zvit_Consolid_2008_150109" xfId="257"/>
    <cellStyle name="_Opr_1102_5_Книга2" xfId="258"/>
    <cellStyle name="_Opr_1102_6" xfId="259"/>
    <cellStyle name="_Opr_1102_7" xfId="260"/>
    <cellStyle name="_Opr_1102_8" xfId="261"/>
    <cellStyle name="_Opr_1102_9" xfId="262"/>
    <cellStyle name="_Opr_1102_A" xfId="263"/>
    <cellStyle name="_Opr_1102_B" xfId="264"/>
    <cellStyle name="_Opr_1102_C" xfId="265"/>
    <cellStyle name="_Opr_1102_Poryadok_AnnualReport_App" xfId="266"/>
    <cellStyle name="_Opr_1102_Zvit_Consolid_2008(pr_36, 37, 38, 42)" xfId="267"/>
    <cellStyle name="_Opr_1102_Zvit_Consolid_2008_150109" xfId="268"/>
    <cellStyle name="_Opr_1102_Книга2" xfId="269"/>
    <cellStyle name="_Opr_1202" xfId="270"/>
    <cellStyle name="_Opr_1202_1" xfId="271"/>
    <cellStyle name="_Opr_1202_2" xfId="272"/>
    <cellStyle name="_Opr_1202_2_Poryadok_AnnualReport_App" xfId="273"/>
    <cellStyle name="_Opr_1202_2_Zvit_Consolid_2008(pr_36, 37, 38, 42)" xfId="274"/>
    <cellStyle name="_Opr_1202_2_Zvit_Consolid_2008_150109" xfId="275"/>
    <cellStyle name="_Opr_1202_2_Книга2" xfId="276"/>
    <cellStyle name="_Opr_1202_3" xfId="277"/>
    <cellStyle name="_Opr_1202_3_Poryadok_AnnualReport_App" xfId="278"/>
    <cellStyle name="_Opr_1202_3_Zvit_Consolid_2008(pr_36, 37, 38, 42)" xfId="279"/>
    <cellStyle name="_Opr_1202_3_Zvit_Consolid_2008_150109" xfId="280"/>
    <cellStyle name="_Opr_1202_3_Книга2" xfId="281"/>
    <cellStyle name="_Opr_1202_4" xfId="282"/>
    <cellStyle name="_Opr_1202_5" xfId="283"/>
    <cellStyle name="_Opr_1202_6" xfId="284"/>
    <cellStyle name="_Opr_1202_7" xfId="285"/>
    <cellStyle name="_Opr_1202_7_Poryadok_AnnualReport_App" xfId="286"/>
    <cellStyle name="_Opr_1202_7_Zvit_Consolid_2008(pr_36, 37, 38, 42)" xfId="287"/>
    <cellStyle name="_Opr_1202_7_Zvit_Consolid_2008_150109" xfId="288"/>
    <cellStyle name="_Opr_1202_7_Книга2" xfId="289"/>
    <cellStyle name="_Opr_1202_8" xfId="290"/>
    <cellStyle name="_Opr_1202_8_Poryadok_AnnualReport_App" xfId="291"/>
    <cellStyle name="_Opr_1202_8_Zvit_Consolid_2008(pr_36, 37, 38, 42)" xfId="292"/>
    <cellStyle name="_Opr_1202_8_Zvit_Consolid_2008_150109" xfId="293"/>
    <cellStyle name="_Opr_1202_8_Книга2" xfId="294"/>
    <cellStyle name="_Opr_1202_9" xfId="295"/>
    <cellStyle name="_Opr_1202_A" xfId="296"/>
    <cellStyle name="_Opr_1202_A_Poryadok_AnnualReport_App" xfId="297"/>
    <cellStyle name="_Opr_1202_A_Zvit_Consolid_2008(pr_36, 37, 38, 42)" xfId="298"/>
    <cellStyle name="_Opr_1202_A_Zvit_Consolid_2008_150109" xfId="299"/>
    <cellStyle name="_Opr_1202_A_Книга2" xfId="300"/>
    <cellStyle name="_Opr_1202_B" xfId="301"/>
    <cellStyle name="_Opr_1202_C" xfId="302"/>
    <cellStyle name="_Opr_1202_D" xfId="303"/>
    <cellStyle name="_Opr_1202_D_Poryadok_AnnualReport_App" xfId="304"/>
    <cellStyle name="_Opr_1202_D_Zvit_Consolid_2008(pr_36, 37, 38, 42)" xfId="305"/>
    <cellStyle name="_Opr_1202_D_Zvit_Consolid_2008_150109" xfId="306"/>
    <cellStyle name="_Opr_1202_D_Книга2" xfId="307"/>
    <cellStyle name="_Poryadok_AnnualReport_App" xfId="308"/>
    <cellStyle name="_prim32_pro_2005" xfId="309"/>
    <cellStyle name="_REZna01012006zb" xfId="310"/>
    <cellStyle name="_RP list 2004_all" xfId="311"/>
    <cellStyle name="_Zvit_2006(only values)" xfId="312"/>
    <cellStyle name="_Книга1" xfId="313"/>
    <cellStyle name="_Книга2" xfId="314"/>
    <cellStyle name="_ОБЩИЙ 3642" xfId="315"/>
    <cellStyle name="_Прим.31" xfId="316"/>
    <cellStyle name="_прим.33" xfId="317"/>
    <cellStyle name="_прим.34" xfId="318"/>
    <cellStyle name="_Примечание 29" xfId="319"/>
    <cellStyle name="_Примечание 29_c корр от 22.02.08" xfId="320"/>
    <cellStyle name="_Примечание 32 (отправка в адрес УУКО 04_02_2008)" xfId="321"/>
    <cellStyle name="_Примечание 32_c исправл от 22.02.08" xfId="322"/>
    <cellStyle name="_Примечание 33 (отправка в адрес УУКО 04_02_2008)" xfId="323"/>
    <cellStyle name="_Примечание 35 (отправка в адрес УУКО 05_02_2008)" xfId="324"/>
    <cellStyle name="_Примечание 8 (8.2) % по фл" xfId="325"/>
    <cellStyle name="_связники для НБУ" xfId="326"/>
    <cellStyle name="20% - Акцент1" xfId="327" builtinId="30" customBuiltin="1"/>
    <cellStyle name="20% - Акцент2" xfId="328" builtinId="34" customBuiltin="1"/>
    <cellStyle name="20% - Акцент3" xfId="329" builtinId="38" customBuiltin="1"/>
    <cellStyle name="20% - Акцент4" xfId="330" builtinId="42" customBuiltin="1"/>
    <cellStyle name="20% - Акцент5" xfId="331" builtinId="46" customBuiltin="1"/>
    <cellStyle name="20% - Акцент6" xfId="332" builtinId="50" customBuiltin="1"/>
    <cellStyle name="40% - Акцент1" xfId="333" builtinId="31" customBuiltin="1"/>
    <cellStyle name="40% - Акцент2" xfId="334" builtinId="35" customBuiltin="1"/>
    <cellStyle name="40% - Акцент3" xfId="335" builtinId="39" customBuiltin="1"/>
    <cellStyle name="40% - Акцент4" xfId="336" builtinId="43" customBuiltin="1"/>
    <cellStyle name="40% - Акцент5" xfId="337" builtinId="47" customBuiltin="1"/>
    <cellStyle name="40% - Акцент6" xfId="338" builtinId="51" customBuiltin="1"/>
    <cellStyle name="60% - Акцент1" xfId="339" builtinId="32" customBuiltin="1"/>
    <cellStyle name="60% - Акцент2" xfId="340" builtinId="36" customBuiltin="1"/>
    <cellStyle name="60% - Акцент3" xfId="341" builtinId="40" customBuiltin="1"/>
    <cellStyle name="60% - Акцент4" xfId="342" builtinId="44" customBuiltin="1"/>
    <cellStyle name="60% - Акцент5" xfId="343" builtinId="48" customBuiltin="1"/>
    <cellStyle name="60% - Акцент6" xfId="344" builtinId="52" customBuiltin="1"/>
    <cellStyle name="Comma [0]_BALANCE (Cons, UAH) - 01_98   " xfId="345"/>
    <cellStyle name="Comma_BALANCE (Cons, UAH) - 01_98   " xfId="346"/>
    <cellStyle name="Currency [0]_BALANCE (Cons, UAH) - 01_98   " xfId="347"/>
    <cellStyle name="Currency_BALANCE (Cons, UAH) - 01_98   " xfId="348"/>
    <cellStyle name="L_x000c_" xfId="349"/>
    <cellStyle name="Normal_#42#71_2001" xfId="350"/>
    <cellStyle name="Акцент1" xfId="351" builtinId="29" customBuiltin="1"/>
    <cellStyle name="Акцент2" xfId="352" builtinId="33" customBuiltin="1"/>
    <cellStyle name="Акцент3" xfId="353" builtinId="37" customBuiltin="1"/>
    <cellStyle name="Акцент4" xfId="354" builtinId="41" customBuiltin="1"/>
    <cellStyle name="Акцент5" xfId="355" builtinId="45" customBuiltin="1"/>
    <cellStyle name="Акцент6" xfId="356" builtinId="49" customBuiltin="1"/>
    <cellStyle name="Ввод " xfId="357" builtinId="20" customBuiltin="1"/>
    <cellStyle name="Вывод" xfId="358" builtinId="21" customBuiltin="1"/>
    <cellStyle name="Вычисление" xfId="359" builtinId="22" customBuiltin="1"/>
    <cellStyle name="Заголовок 1" xfId="360" builtinId="16" customBuiltin="1"/>
    <cellStyle name="Заголовок 2" xfId="361" builtinId="17" customBuiltin="1"/>
    <cellStyle name="Заголовок 3" xfId="362" builtinId="18" customBuiltin="1"/>
    <cellStyle name="Заголовок 4" xfId="363" builtinId="19" customBuiltin="1"/>
    <cellStyle name="Итог" xfId="364" builtinId="25" customBuiltin="1"/>
    <cellStyle name="Контрольная ячейка" xfId="365" builtinId="23" customBuiltin="1"/>
    <cellStyle name="Название" xfId="366" builtinId="15" customBuiltin="1"/>
    <cellStyle name="Нейтральный" xfId="367" builtinId="28" customBuiltin="1"/>
    <cellStyle name="Обычный" xfId="0" builtinId="0"/>
    <cellStyle name="Обычный_A75132" xfId="368"/>
    <cellStyle name="Обычный_zvit_kvart_2006_IV" xfId="369"/>
    <cellStyle name="Обычный_Отчет о прибылях и убытках" xfId="370"/>
    <cellStyle name="Обычный_Примечание 39.3" xfId="542"/>
    <cellStyle name="Обычный_Форма" xfId="371"/>
    <cellStyle name="Плохой" xfId="372" builtinId="27" customBuiltin="1"/>
    <cellStyle name="Пояснение" xfId="373" builtinId="53" customBuiltin="1"/>
    <cellStyle name="Примечание" xfId="374" builtinId="10" customBuiltin="1"/>
    <cellStyle name="Связанная ячейка" xfId="375" builtinId="24" customBuiltin="1"/>
    <cellStyle name="Стиль 1" xfId="376"/>
    <cellStyle name="Стиль 10" xfId="377"/>
    <cellStyle name="Стиль 100" xfId="378"/>
    <cellStyle name="Стиль 101" xfId="379"/>
    <cellStyle name="Стиль 102" xfId="380"/>
    <cellStyle name="Стиль 103" xfId="381"/>
    <cellStyle name="Стиль 104" xfId="382"/>
    <cellStyle name="Стиль 105" xfId="383"/>
    <cellStyle name="Стиль 106" xfId="384"/>
    <cellStyle name="Стиль 107" xfId="385"/>
    <cellStyle name="Стиль 108" xfId="386"/>
    <cellStyle name="Стиль 109" xfId="387"/>
    <cellStyle name="Стиль 11" xfId="388"/>
    <cellStyle name="Стиль 110" xfId="389"/>
    <cellStyle name="Стиль 111" xfId="390"/>
    <cellStyle name="Стиль 112" xfId="391"/>
    <cellStyle name="Стиль 113" xfId="392"/>
    <cellStyle name="Стиль 114" xfId="393"/>
    <cellStyle name="Стиль 115" xfId="394"/>
    <cellStyle name="Стиль 116" xfId="395"/>
    <cellStyle name="Стиль 117" xfId="396"/>
    <cellStyle name="Стиль 118" xfId="397"/>
    <cellStyle name="Стиль 119" xfId="398"/>
    <cellStyle name="Стиль 12" xfId="399"/>
    <cellStyle name="Стиль 120" xfId="400"/>
    <cellStyle name="Стиль 121" xfId="401"/>
    <cellStyle name="Стиль 122" xfId="402"/>
    <cellStyle name="Стиль 123" xfId="403"/>
    <cellStyle name="Стиль 124" xfId="404"/>
    <cellStyle name="Стиль 125" xfId="405"/>
    <cellStyle name="Стиль 126" xfId="406"/>
    <cellStyle name="Стиль 127" xfId="407"/>
    <cellStyle name="Стиль 128" xfId="408"/>
    <cellStyle name="Стиль 129" xfId="409"/>
    <cellStyle name="Стиль 13" xfId="410"/>
    <cellStyle name="Стиль 130" xfId="411"/>
    <cellStyle name="Стиль 131" xfId="412"/>
    <cellStyle name="Стиль 132" xfId="413"/>
    <cellStyle name="Стиль 133" xfId="414"/>
    <cellStyle name="Стиль 134" xfId="415"/>
    <cellStyle name="Стиль 135" xfId="416"/>
    <cellStyle name="Стиль 136" xfId="417"/>
    <cellStyle name="Стиль 137" xfId="418"/>
    <cellStyle name="Стиль 138" xfId="419"/>
    <cellStyle name="Стиль 139" xfId="420"/>
    <cellStyle name="Стиль 14" xfId="421"/>
    <cellStyle name="Стиль 140" xfId="422"/>
    <cellStyle name="Стиль 141" xfId="423"/>
    <cellStyle name="Стиль 142" xfId="424"/>
    <cellStyle name="Стиль 143" xfId="425"/>
    <cellStyle name="Стиль 144" xfId="426"/>
    <cellStyle name="Стиль 145" xfId="427"/>
    <cellStyle name="Стиль 146" xfId="428"/>
    <cellStyle name="Стиль 147" xfId="429"/>
    <cellStyle name="Стиль 148" xfId="430"/>
    <cellStyle name="Стиль 149" xfId="431"/>
    <cellStyle name="Стиль 15" xfId="432"/>
    <cellStyle name="Стиль 150" xfId="433"/>
    <cellStyle name="Стиль 151" xfId="434"/>
    <cellStyle name="Стиль 152" xfId="435"/>
    <cellStyle name="Стиль 153" xfId="436"/>
    <cellStyle name="Стиль 154" xfId="437"/>
    <cellStyle name="Стиль 155" xfId="438"/>
    <cellStyle name="Стиль 156" xfId="439"/>
    <cellStyle name="Стиль 157" xfId="440"/>
    <cellStyle name="Стиль 158" xfId="441"/>
    <cellStyle name="Стиль 159" xfId="442"/>
    <cellStyle name="Стиль 16" xfId="443"/>
    <cellStyle name="Стиль 160" xfId="444"/>
    <cellStyle name="Стиль 161" xfId="445"/>
    <cellStyle name="Стиль 162" xfId="446"/>
    <cellStyle name="Стиль 163" xfId="447"/>
    <cellStyle name="Стиль 164" xfId="448"/>
    <cellStyle name="Стиль 17" xfId="449"/>
    <cellStyle name="Стиль 18" xfId="450"/>
    <cellStyle name="Стиль 19" xfId="451"/>
    <cellStyle name="Стиль 2" xfId="452"/>
    <cellStyle name="Стиль 20" xfId="453"/>
    <cellStyle name="Стиль 21" xfId="454"/>
    <cellStyle name="Стиль 22" xfId="455"/>
    <cellStyle name="Стиль 23" xfId="456"/>
    <cellStyle name="Стиль 24" xfId="457"/>
    <cellStyle name="Стиль 25" xfId="458"/>
    <cellStyle name="Стиль 26" xfId="459"/>
    <cellStyle name="Стиль 27" xfId="460"/>
    <cellStyle name="Стиль 28" xfId="461"/>
    <cellStyle name="Стиль 29" xfId="462"/>
    <cellStyle name="Стиль 3" xfId="463"/>
    <cellStyle name="Стиль 30" xfId="464"/>
    <cellStyle name="Стиль 31" xfId="465"/>
    <cellStyle name="Стиль 32" xfId="466"/>
    <cellStyle name="Стиль 33" xfId="467"/>
    <cellStyle name="Стиль 34" xfId="468"/>
    <cellStyle name="Стиль 35" xfId="469"/>
    <cellStyle name="Стиль 36" xfId="470"/>
    <cellStyle name="Стиль 37" xfId="471"/>
    <cellStyle name="Стиль 38" xfId="472"/>
    <cellStyle name="Стиль 39" xfId="473"/>
    <cellStyle name="Стиль 4" xfId="474"/>
    <cellStyle name="Стиль 40" xfId="475"/>
    <cellStyle name="Стиль 41" xfId="476"/>
    <cellStyle name="Стиль 42" xfId="477"/>
    <cellStyle name="Стиль 43" xfId="478"/>
    <cellStyle name="Стиль 44" xfId="479"/>
    <cellStyle name="Стиль 45" xfId="480"/>
    <cellStyle name="Стиль 46" xfId="481"/>
    <cellStyle name="Стиль 47" xfId="482"/>
    <cellStyle name="Стиль 48" xfId="483"/>
    <cellStyle name="Стиль 49" xfId="484"/>
    <cellStyle name="Стиль 5" xfId="485"/>
    <cellStyle name="Стиль 50" xfId="486"/>
    <cellStyle name="Стиль 51" xfId="487"/>
    <cellStyle name="Стиль 52" xfId="488"/>
    <cellStyle name="Стиль 53" xfId="489"/>
    <cellStyle name="Стиль 54" xfId="490"/>
    <cellStyle name="Стиль 55" xfId="491"/>
    <cellStyle name="Стиль 56" xfId="492"/>
    <cellStyle name="Стиль 57" xfId="493"/>
    <cellStyle name="Стиль 58" xfId="494"/>
    <cellStyle name="Стиль 59" xfId="495"/>
    <cellStyle name="Стиль 6" xfId="496"/>
    <cellStyle name="Стиль 60" xfId="497"/>
    <cellStyle name="Стиль 61" xfId="498"/>
    <cellStyle name="Стиль 62" xfId="499"/>
    <cellStyle name="Стиль 63" xfId="500"/>
    <cellStyle name="Стиль 64" xfId="501"/>
    <cellStyle name="Стиль 65" xfId="502"/>
    <cellStyle name="Стиль 66" xfId="503"/>
    <cellStyle name="Стиль 67" xfId="504"/>
    <cellStyle name="Стиль 68" xfId="505"/>
    <cellStyle name="Стиль 69" xfId="506"/>
    <cellStyle name="Стиль 7" xfId="507"/>
    <cellStyle name="Стиль 70" xfId="508"/>
    <cellStyle name="Стиль 71" xfId="509"/>
    <cellStyle name="Стиль 72" xfId="510"/>
    <cellStyle name="Стиль 73" xfId="511"/>
    <cellStyle name="Стиль 74" xfId="512"/>
    <cellStyle name="Стиль 75" xfId="513"/>
    <cellStyle name="Стиль 76" xfId="514"/>
    <cellStyle name="Стиль 77" xfId="515"/>
    <cellStyle name="Стиль 78" xfId="516"/>
    <cellStyle name="Стиль 79" xfId="517"/>
    <cellStyle name="Стиль 8" xfId="518"/>
    <cellStyle name="Стиль 80" xfId="519"/>
    <cellStyle name="Стиль 81" xfId="520"/>
    <cellStyle name="Стиль 82" xfId="521"/>
    <cellStyle name="Стиль 83" xfId="522"/>
    <cellStyle name="Стиль 84" xfId="523"/>
    <cellStyle name="Стиль 85" xfId="524"/>
    <cellStyle name="Стиль 86" xfId="525"/>
    <cellStyle name="Стиль 87" xfId="526"/>
    <cellStyle name="Стиль 88" xfId="527"/>
    <cellStyle name="Стиль 89" xfId="528"/>
    <cellStyle name="Стиль 9" xfId="529"/>
    <cellStyle name="Стиль 90" xfId="530"/>
    <cellStyle name="Стиль 91" xfId="531"/>
    <cellStyle name="Стиль 92" xfId="532"/>
    <cellStyle name="Стиль 93" xfId="533"/>
    <cellStyle name="Стиль 94" xfId="534"/>
    <cellStyle name="Стиль 95" xfId="535"/>
    <cellStyle name="Стиль 96" xfId="536"/>
    <cellStyle name="Стиль 97" xfId="537"/>
    <cellStyle name="Стиль 98" xfId="538"/>
    <cellStyle name="Стиль 99" xfId="539"/>
    <cellStyle name="Текст предупреждения" xfId="540" builtinId="11" customBuiltin="1"/>
    <cellStyle name="Хороший" xfId="5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92;&#1080;&#1085;&#1072;&#1085;&#1089;&#1086;&#1074;&#1086;&#1084;%20&#1089;&#1086;&#1089;&#1090;&#1086;&#1103;&#108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87;&#1088;&#1080;&#1073;&#1099;&#1083;&#1103;&#1093;%20&#1080;%20&#1091;&#1073;&#1099;&#1090;&#1082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110110</v>
          </cell>
          <cell r="F2">
            <v>2078911747.48</v>
          </cell>
          <cell r="G2">
            <v>2863264856.1900001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4121735990.9000001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366216142.17000002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1966490262.0999999</v>
          </cell>
          <cell r="G10">
            <v>2406847820.7600002</v>
          </cell>
        </row>
        <row r="11">
          <cell r="A11">
            <v>210310</v>
          </cell>
          <cell r="F11">
            <v>8633131.7799999993</v>
          </cell>
          <cell r="G11">
            <v>50703819.950000003</v>
          </cell>
        </row>
        <row r="12">
          <cell r="A12">
            <v>110320</v>
          </cell>
          <cell r="F12">
            <v>2100379105.04</v>
          </cell>
          <cell r="G12">
            <v>2642701545.4400001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935362177.48000002</v>
          </cell>
        </row>
        <row r="15">
          <cell r="A15">
            <v>210410</v>
          </cell>
          <cell r="F15">
            <v>208086804.55000001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192261709.72999999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91846121.299999997</v>
          </cell>
          <cell r="G29">
            <v>771550807.87</v>
          </cell>
        </row>
        <row r="30">
          <cell r="A30">
            <v>210810</v>
          </cell>
          <cell r="F30">
            <v>23714635.629999999</v>
          </cell>
          <cell r="G30">
            <v>1381310.42</v>
          </cell>
        </row>
        <row r="31">
          <cell r="A31">
            <v>110820</v>
          </cell>
          <cell r="F31">
            <v>80334645.879999995</v>
          </cell>
          <cell r="G31">
            <v>1473101833.8099999</v>
          </cell>
        </row>
        <row r="32">
          <cell r="A32">
            <v>210820</v>
          </cell>
          <cell r="F32">
            <v>24680558.949999999</v>
          </cell>
          <cell r="G32">
            <v>1237357.1200000001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23714635.629999999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24680558.949999999</v>
          </cell>
          <cell r="G36">
            <v>1237357.1200000001</v>
          </cell>
        </row>
        <row r="37">
          <cell r="A37">
            <v>111110</v>
          </cell>
          <cell r="F37">
            <v>78539099.430000007</v>
          </cell>
        </row>
        <row r="38">
          <cell r="A38">
            <v>211110</v>
          </cell>
          <cell r="F38">
            <v>8278275.4800000004</v>
          </cell>
          <cell r="G38">
            <v>5436838.5999999996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8633131.7799999993</v>
          </cell>
          <cell r="G46">
            <v>50703819.950000003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114789185.23999999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96411643.239999995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70253836.370000005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8278275.4800000004</v>
          </cell>
          <cell r="G62">
            <v>5436838.5999999996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8123090511.7600002</v>
          </cell>
          <cell r="G65">
            <v>7012486771.1499996</v>
          </cell>
        </row>
        <row r="66">
          <cell r="A66">
            <v>212010</v>
          </cell>
          <cell r="F66">
            <v>1310414581.72</v>
          </cell>
          <cell r="G66">
            <v>763872265.17999995</v>
          </cell>
        </row>
        <row r="67">
          <cell r="A67">
            <v>112020</v>
          </cell>
          <cell r="F67">
            <v>7997579905.0200005</v>
          </cell>
          <cell r="G67">
            <v>6557621369.2399998</v>
          </cell>
        </row>
        <row r="68">
          <cell r="A68">
            <v>212020</v>
          </cell>
          <cell r="F68">
            <v>1267200440.96</v>
          </cell>
          <cell r="G68">
            <v>855409010.79999995</v>
          </cell>
        </row>
        <row r="69">
          <cell r="A69">
            <v>112110</v>
          </cell>
          <cell r="F69">
            <v>78068483.980000004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70666970.260000005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1799749531.6099999</v>
          </cell>
        </row>
        <row r="74">
          <cell r="A74">
            <v>212210</v>
          </cell>
          <cell r="F74">
            <v>576858024.42999995</v>
          </cell>
        </row>
        <row r="75">
          <cell r="A75">
            <v>112220</v>
          </cell>
          <cell r="F75">
            <v>1790752778.3699999</v>
          </cell>
        </row>
        <row r="76">
          <cell r="A76">
            <v>212220</v>
          </cell>
          <cell r="F76">
            <v>525144593.47000003</v>
          </cell>
        </row>
        <row r="77">
          <cell r="A77">
            <v>112310</v>
          </cell>
          <cell r="F77">
            <v>134251693.19999999</v>
          </cell>
        </row>
        <row r="78">
          <cell r="A78">
            <v>212310</v>
          </cell>
          <cell r="F78">
            <v>67345348.670000002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54053826.159999996</v>
          </cell>
        </row>
        <row r="81">
          <cell r="A81">
            <v>112410</v>
          </cell>
          <cell r="F81">
            <v>113645567.43000001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84741791.409999996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3328284466.2600002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2346957613.0100002</v>
          </cell>
          <cell r="G92">
            <v>3858771034.4000001</v>
          </cell>
        </row>
        <row r="93">
          <cell r="A93">
            <v>120210</v>
          </cell>
          <cell r="G93">
            <v>48801040.729999997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71288065.200000003</v>
          </cell>
        </row>
        <row r="96">
          <cell r="A96">
            <v>220220</v>
          </cell>
          <cell r="G96">
            <v>2290877000.8099999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2289181.3199999998</v>
          </cell>
          <cell r="G106">
            <v>34449319.969999999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27223141.890000001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144511737.80000001</v>
          </cell>
          <cell r="G110">
            <v>779906972.41999996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124336406.23999999</v>
          </cell>
          <cell r="G112">
            <v>1433318525.4000001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54390189.090000004</v>
          </cell>
          <cell r="G114">
            <v>7115416.3099999996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36350157.030000001</v>
          </cell>
          <cell r="G116">
            <v>7186989.7199999997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4586041174.8500004</v>
          </cell>
          <cell r="G118">
            <v>3240990473.5900002</v>
          </cell>
        </row>
        <row r="119">
          <cell r="A119">
            <v>120820</v>
          </cell>
          <cell r="F119">
            <v>3587.32</v>
          </cell>
          <cell r="G119">
            <v>9386.6200000000008</v>
          </cell>
        </row>
        <row r="120">
          <cell r="A120">
            <v>220820</v>
          </cell>
          <cell r="F120">
            <v>7855274484.1199999</v>
          </cell>
          <cell r="G120">
            <v>3609153837.1100001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3891905452.7600002</v>
          </cell>
          <cell r="G122">
            <v>5890184072.5699997</v>
          </cell>
        </row>
        <row r="123">
          <cell r="A123">
            <v>120920</v>
          </cell>
          <cell r="F123">
            <v>2832177.49</v>
          </cell>
          <cell r="G123">
            <v>7015626.5499999998</v>
          </cell>
        </row>
        <row r="124">
          <cell r="A124">
            <v>220920</v>
          </cell>
          <cell r="F124">
            <v>3275254806.02</v>
          </cell>
          <cell r="G124">
            <v>5363846600.1199999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486385561.67000002</v>
          </cell>
          <cell r="G130">
            <v>200806412.27000001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486827984.98000002</v>
          </cell>
          <cell r="G132">
            <v>200829890.03999999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649551245.03999996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636171477.44000006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699706891.32000005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779586149.07000005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679256099.94000006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7019692.4699999997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437687573.72000003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5110163949.8500004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5583800.0300000003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30815160.969999999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19297200.420000002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1307586745.3800001</v>
          </cell>
          <cell r="G215">
            <v>762784395.00999999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1255735730.0899999</v>
          </cell>
          <cell r="G217">
            <v>854601683.40999997</v>
          </cell>
        </row>
        <row r="218">
          <cell r="A218">
            <v>113110</v>
          </cell>
          <cell r="F218">
            <v>3425980888.4699998</v>
          </cell>
          <cell r="G218">
            <v>1776963328.1199999</v>
          </cell>
        </row>
        <row r="219">
          <cell r="A219">
            <v>213110</v>
          </cell>
          <cell r="F219">
            <v>784638400.20000005</v>
          </cell>
          <cell r="G219">
            <v>708523473.01999998</v>
          </cell>
        </row>
        <row r="220">
          <cell r="A220">
            <v>113120</v>
          </cell>
          <cell r="F220">
            <v>2437774522.4099998</v>
          </cell>
          <cell r="G220">
            <v>2740845871.4699998</v>
          </cell>
        </row>
        <row r="221">
          <cell r="A221">
            <v>213120</v>
          </cell>
          <cell r="F221">
            <v>663045576.50999999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703784215.48000002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645038757.16999996</v>
          </cell>
          <cell r="G225">
            <v>1365787973.6300001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3323010972.8499999</v>
          </cell>
          <cell r="G227">
            <v>1890710011.8699999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6508146930.5600004</v>
          </cell>
          <cell r="G229">
            <v>2682370387.1100001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1591072599.4300001</v>
          </cell>
          <cell r="G231">
            <v>1262360570.8499999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0"/>
      <sheetData sheetId="1"/>
      <sheetData sheetId="2"/>
      <sheetData sheetId="3" refreshError="1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858168405.36000001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148186805.66999999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9987308.0299999993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12873034.939999999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66711828.460000001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441494466.58999997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44274865.310000002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71204614.719999999</v>
          </cell>
        </row>
        <row r="57">
          <cell r="A57">
            <v>270410</v>
          </cell>
          <cell r="E57">
            <v>1121.6400000000001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1944949387.3399999</v>
          </cell>
        </row>
        <row r="66">
          <cell r="A66">
            <v>171710</v>
          </cell>
          <cell r="E66">
            <v>34827863.719999999</v>
          </cell>
        </row>
        <row r="67">
          <cell r="A67">
            <v>271710</v>
          </cell>
          <cell r="E67">
            <v>26754553.039999999</v>
          </cell>
        </row>
        <row r="68">
          <cell r="A68">
            <v>171810</v>
          </cell>
          <cell r="E68">
            <v>11427575.970000001</v>
          </cell>
        </row>
        <row r="69">
          <cell r="A69">
            <v>271810</v>
          </cell>
          <cell r="E69">
            <v>11189692.470000001</v>
          </cell>
        </row>
        <row r="70">
          <cell r="A70">
            <v>180110</v>
          </cell>
          <cell r="E70">
            <v>16166940.619999999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737824598.64999998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2652992.0299999998</v>
          </cell>
        </row>
        <row r="129">
          <cell r="A129">
            <v>261220</v>
          </cell>
          <cell r="E129">
            <v>74684.800000000003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10134739.039999999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57955385.670000002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334791841.14999998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33917771.810000002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47056123.850000001</v>
          </cell>
        </row>
        <row r="147">
          <cell r="A147">
            <v>270420</v>
          </cell>
          <cell r="E147">
            <v>52119387.850000001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3265326440.1300001</v>
          </cell>
        </row>
        <row r="155">
          <cell r="A155">
            <v>271620</v>
          </cell>
          <cell r="E155">
            <v>3002939988.1100001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45356216.840000004</v>
          </cell>
        </row>
        <row r="158">
          <cell r="A158">
            <v>171820</v>
          </cell>
          <cell r="E158">
            <v>5727230.2599999998</v>
          </cell>
        </row>
        <row r="159">
          <cell r="A159">
            <v>271820</v>
          </cell>
          <cell r="E159">
            <v>6258730.1100000003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26920927.550000001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154323196.50999999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2421584489.6399999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393882152.82999998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18473585.559999999</v>
          </cell>
        </row>
        <row r="217">
          <cell r="A217">
            <v>260930</v>
          </cell>
          <cell r="E217">
            <v>19022405.050000001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1125953.1299999999</v>
          </cell>
        </row>
        <row r="225">
          <cell r="A225">
            <v>261630</v>
          </cell>
          <cell r="E225">
            <v>21366040.100000001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194709402.80000001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1231518779.1900001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82669454.670000002</v>
          </cell>
        </row>
        <row r="237">
          <cell r="A237">
            <v>270430</v>
          </cell>
          <cell r="E237">
            <v>21204156.800000001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817266607.36000001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61746294.789999999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6707359674.3800001</v>
          </cell>
        </row>
        <row r="245">
          <cell r="A245">
            <v>271630</v>
          </cell>
          <cell r="E245">
            <v>6356740186.0699997</v>
          </cell>
        </row>
        <row r="246">
          <cell r="A246">
            <v>171730</v>
          </cell>
          <cell r="E246">
            <v>50474983.530000001</v>
          </cell>
        </row>
        <row r="247">
          <cell r="A247">
            <v>271730</v>
          </cell>
          <cell r="E247">
            <v>39311334.310000002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37549872.359999999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6558931.9199999999</v>
          </cell>
        </row>
        <row r="293">
          <cell r="A293">
            <v>260140</v>
          </cell>
          <cell r="E293">
            <v>2197952714.3299999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25050154.600000001</v>
          </cell>
        </row>
        <row r="307">
          <cell r="A307">
            <v>260940</v>
          </cell>
          <cell r="E307">
            <v>43786821.210000001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4545786.1900000004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29123154.760000002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24384834.149999999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14074694.449999999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160753574.69999999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1108304153.6700001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88988933.200000003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68307681.409999996</v>
          </cell>
        </row>
        <row r="327">
          <cell r="A327">
            <v>270440</v>
          </cell>
          <cell r="E327">
            <v>80155931.549999997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595599941.58000004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49440398.659999996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5937007402.7799997</v>
          </cell>
        </row>
        <row r="335">
          <cell r="A335">
            <v>271640</v>
          </cell>
          <cell r="E335">
            <v>5313336704.8500004</v>
          </cell>
        </row>
        <row r="336">
          <cell r="A336">
            <v>171740</v>
          </cell>
          <cell r="E336">
            <v>26109876.280000001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18708806.559999999</v>
          </cell>
        </row>
        <row r="339">
          <cell r="A339">
            <v>271840</v>
          </cell>
          <cell r="E339">
            <v>14764661.789999999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154323196.50999999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94"/>
  <sheetViews>
    <sheetView topLeftCell="A60" zoomScale="80" zoomScaleNormal="80" workbookViewId="0">
      <selection activeCell="C69" sqref="C69:D76"/>
    </sheetView>
  </sheetViews>
  <sheetFormatPr defaultRowHeight="12.75"/>
  <cols>
    <col min="2" max="2" width="60.85546875" customWidth="1"/>
    <col min="3" max="3" width="15.42578125" style="9" customWidth="1"/>
    <col min="4" max="4" width="16.140625" style="9" customWidth="1"/>
    <col min="5" max="5" width="17" style="56" hidden="1" customWidth="1"/>
    <col min="6" max="6" width="17" style="57" hidden="1" customWidth="1"/>
    <col min="7" max="10" width="9.140625" style="59" hidden="1" customWidth="1"/>
    <col min="11" max="11" width="19.85546875" hidden="1" customWidth="1"/>
    <col min="12" max="12" width="16.85546875" hidden="1" customWidth="1"/>
    <col min="13" max="14" width="9.140625" hidden="1" customWidth="1"/>
    <col min="15" max="16" width="17.28515625" style="58" hidden="1" customWidth="1"/>
    <col min="17" max="17" width="17.140625" hidden="1" customWidth="1"/>
    <col min="18" max="18" width="16.42578125" hidden="1" customWidth="1"/>
    <col min="19" max="19" width="14.28515625" hidden="1" customWidth="1"/>
    <col min="20" max="20" width="12.5703125" hidden="1" customWidth="1"/>
    <col min="21" max="21" width="21.42578125" customWidth="1"/>
    <col min="22" max="22" width="18.7109375" customWidth="1"/>
    <col min="23" max="23" width="15.5703125" bestFit="1" customWidth="1"/>
  </cols>
  <sheetData>
    <row r="5" spans="1:21" ht="17.25" customHeight="1">
      <c r="A5" s="193" t="s">
        <v>14</v>
      </c>
      <c r="B5" s="193"/>
      <c r="C5" s="193"/>
      <c r="D5" s="193"/>
      <c r="G5" s="194" t="s">
        <v>204</v>
      </c>
      <c r="H5" s="194"/>
      <c r="I5" s="194" t="s">
        <v>205</v>
      </c>
      <c r="J5" s="194"/>
    </row>
    <row r="6" spans="1:21" ht="17.25" customHeight="1">
      <c r="A6" s="198" t="s">
        <v>371</v>
      </c>
      <c r="B6" s="198"/>
      <c r="C6" s="198"/>
      <c r="D6" s="198"/>
      <c r="E6" s="198"/>
    </row>
    <row r="7" spans="1:21" ht="17.25" customHeight="1">
      <c r="A7" s="111"/>
      <c r="B7" s="111"/>
      <c r="C7" s="111"/>
      <c r="D7" s="111"/>
      <c r="E7" s="111"/>
    </row>
    <row r="8" spans="1:21" ht="17.25" customHeight="1">
      <c r="A8" s="110"/>
      <c r="B8" s="110"/>
      <c r="C8" s="110"/>
      <c r="D8" s="110"/>
      <c r="E8" s="110"/>
    </row>
    <row r="10" spans="1:21" ht="15">
      <c r="B10" s="1"/>
      <c r="C10" s="2"/>
      <c r="D10" s="34" t="s">
        <v>15</v>
      </c>
      <c r="E10" s="56" t="s">
        <v>206</v>
      </c>
      <c r="F10" s="57" t="s">
        <v>206</v>
      </c>
    </row>
    <row r="11" spans="1:21" ht="33" customHeight="1">
      <c r="A11" s="3" t="s">
        <v>0</v>
      </c>
      <c r="B11" s="3" t="s">
        <v>16</v>
      </c>
      <c r="C11" s="4" t="s">
        <v>17</v>
      </c>
      <c r="D11" s="35" t="s">
        <v>18</v>
      </c>
      <c r="E11" s="60" t="s">
        <v>17</v>
      </c>
      <c r="F11" s="61" t="s">
        <v>18</v>
      </c>
    </row>
    <row r="12" spans="1:21">
      <c r="A12" s="5">
        <v>1</v>
      </c>
      <c r="B12" s="5">
        <v>2</v>
      </c>
      <c r="C12" s="6">
        <v>3</v>
      </c>
      <c r="D12" s="6">
        <v>4</v>
      </c>
      <c r="E12" s="60"/>
      <c r="F12" s="61"/>
    </row>
    <row r="13" spans="1:21" ht="12.75" customHeight="1">
      <c r="A13" s="195" t="s">
        <v>19</v>
      </c>
      <c r="B13" s="196"/>
      <c r="C13" s="196"/>
      <c r="D13" s="197"/>
      <c r="E13" s="62"/>
      <c r="F13" s="63"/>
    </row>
    <row r="14" spans="1:21" ht="15">
      <c r="A14" s="117">
        <v>1</v>
      </c>
      <c r="B14" s="118" t="s">
        <v>20</v>
      </c>
      <c r="C14" s="114">
        <v>4641624</v>
      </c>
      <c r="D14" s="114">
        <v>4467854</v>
      </c>
      <c r="E14" s="64" t="e">
        <f>SUMIF([1]symbols!A$2:A$241,G14,[1]symbols!$F$2:$F$241)+SUMIF([1]symbols!$A$2:$A$241,G14,[1]symbols!$G$2:$G$241)-SUMIF([1]symbols!$A$2:$A$241,H14,[1]symbols!$F$2:$F$241)-SUMIF([1]symbols!$A$2:$A$241,H14,[1]symbols!$G$2:$G$241)</f>
        <v>#VALUE!</v>
      </c>
      <c r="F14" s="65" t="e">
        <f>SUMIF([1]symbols!$A$2:$A$241,I14,[1]symbols!$F$2:$F$241)+SUMIF([1]symbols!$A$2:$A$241,I14,[1]symbols!$G$2:$G$241)-SUMIF([1]symbols!$A$2:$A$241,J14,[1]symbols!$F$2:$F$241)-SUMIF([1]symbols!$A$2:$A$241,J14,[1]symbols!$G$2:$G$241)</f>
        <v>#VALUE!</v>
      </c>
      <c r="G14" s="59" t="s">
        <v>207</v>
      </c>
      <c r="H14" s="59" t="s">
        <v>208</v>
      </c>
      <c r="I14" s="59" t="s">
        <v>209</v>
      </c>
      <c r="J14" s="59" t="s">
        <v>210</v>
      </c>
      <c r="K14" s="66"/>
      <c r="L14" s="57"/>
      <c r="O14" s="67">
        <v>4937759489.96</v>
      </c>
      <c r="P14" s="68">
        <v>6845348887.7700005</v>
      </c>
      <c r="Q14" s="57" t="e">
        <f t="shared" ref="Q14:Q20" si="0">O14-E14</f>
        <v>#VALUE!</v>
      </c>
      <c r="S14" s="66">
        <f>C14-D14</f>
        <v>173770</v>
      </c>
      <c r="T14" s="91">
        <f>S14/D14*100</f>
        <v>3.89</v>
      </c>
    </row>
    <row r="15" spans="1:21" ht="15">
      <c r="A15" s="117">
        <v>2</v>
      </c>
      <c r="B15" s="119" t="s">
        <v>21</v>
      </c>
      <c r="C15" s="114">
        <v>0</v>
      </c>
      <c r="D15" s="114">
        <v>442175</v>
      </c>
      <c r="E15" s="65" t="e">
        <f>SUMIF([1]symbols!A$2:A$241,G15,[1]symbols!$F$2:$F$241)+SUMIF([1]symbols!$A$2:$A$241,G15,[1]symbols!$G$2:$G$241)-SUMIF([1]symbols!$A$2:$A$241,H15,[1]symbols!$F$2:$F$241)-SUMIF([1]symbols!$A$2:$A$241,H15,[1]symbols!$G$2:$G$241)</f>
        <v>#VALUE!</v>
      </c>
      <c r="F15" s="65" t="e">
        <f>SUMIF([1]symbols!$A$2:$A$241,I15,[1]symbols!$F$2:$F$241)+SUMIF([1]symbols!$A$2:$A$241,I15,[1]symbols!$G$2:$G$241)-SUMIF([1]symbols!$A$2:$A$241,J15,[1]symbols!$F$2:$F$241)-SUMIF([1]symbols!$A$2:$A$241,J15,[1]symbols!$G$2:$G$241)</f>
        <v>#VALUE!</v>
      </c>
      <c r="G15" s="59" t="s">
        <v>211</v>
      </c>
      <c r="H15" s="59" t="s">
        <v>212</v>
      </c>
      <c r="I15" s="59" t="s">
        <v>213</v>
      </c>
      <c r="J15" s="59" t="s">
        <v>214</v>
      </c>
      <c r="K15" s="57"/>
      <c r="L15" s="57"/>
      <c r="O15" s="68">
        <v>70253836.370000005</v>
      </c>
      <c r="P15" s="68">
        <v>183187537.88</v>
      </c>
      <c r="Q15" s="57" t="e">
        <f t="shared" si="0"/>
        <v>#VALUE!</v>
      </c>
      <c r="S15" s="66">
        <f t="shared" ref="S15:S76" si="1">C15-D15</f>
        <v>-442175</v>
      </c>
      <c r="T15" s="92">
        <f t="shared" ref="T15:T76" si="2">S15/D15*100</f>
        <v>-100</v>
      </c>
    </row>
    <row r="16" spans="1:21" ht="15">
      <c r="A16" s="117">
        <v>3</v>
      </c>
      <c r="B16" s="119" t="s">
        <v>22</v>
      </c>
      <c r="C16" s="114">
        <v>0</v>
      </c>
      <c r="D16" s="114">
        <v>348064</v>
      </c>
      <c r="E16" s="65" t="e">
        <f>SUMIF([1]symbols!A$2:A$241,G16,[1]symbols!$F$2:$F$241)+SUMIF([1]symbols!$A$2:$A$241,G16,[1]symbols!$G$2:$G$241)-SUMIF([1]symbols!$A$2:$A$241,H16,[1]symbols!$F$2:$F$241)-SUMIF([1]symbols!$A$2:$A$241,H16,[1]symbols!$G$2:$G$241)</f>
        <v>#VALUE!</v>
      </c>
      <c r="F16" s="65" t="e">
        <f>SUMIF([1]symbols!A4:A243,I16,[1]symbols!F4:F243)+SUMIF([1]symbols!A4:A243,I16,[1]symbols!G4:G243)-SUMIF([1]symbols!A4:A243,J16,[1]symbols!F4:F243)-SUMIF([1]symbols!A4:A243,J16,[1]symbols!G4:G243)</f>
        <v>#VALUE!</v>
      </c>
      <c r="G16" s="59" t="s">
        <v>215</v>
      </c>
      <c r="H16" s="59" t="s">
        <v>216</v>
      </c>
      <c r="I16" s="59" t="s">
        <v>217</v>
      </c>
      <c r="J16" s="59" t="s">
        <v>218</v>
      </c>
      <c r="K16" s="57"/>
      <c r="L16" s="57"/>
      <c r="O16" s="68">
        <v>366039700.52999997</v>
      </c>
      <c r="P16" s="68">
        <v>0</v>
      </c>
      <c r="Q16" s="57" t="e">
        <f t="shared" si="0"/>
        <v>#VALUE!</v>
      </c>
      <c r="S16" s="66">
        <f t="shared" si="1"/>
        <v>-348064</v>
      </c>
      <c r="T16" s="91">
        <f t="shared" si="2"/>
        <v>-100</v>
      </c>
      <c r="U16" s="57"/>
    </row>
    <row r="17" spans="1:21" ht="25.5">
      <c r="A17" s="117">
        <v>4</v>
      </c>
      <c r="B17" s="119" t="s">
        <v>23</v>
      </c>
      <c r="C17" s="114">
        <v>351</v>
      </c>
      <c r="D17" s="114">
        <v>5234</v>
      </c>
      <c r="E17" s="69" t="e">
        <f>SUMIF([1]symbols!A$2:A$241,G17,[1]symbols!$F$2:$F$241)+SUMIF([1]symbols!$A$2:$A$241,G17,[1]symbols!$G$2:$G$241)-SUMIF([1]symbols!$A$2:$A$241,H17,[1]symbols!$F$2:$F$241)-SUMIF([1]symbols!$A$2:$A$241,H17,[1]symbols!$G$2:$G$241)</f>
        <v>#VALUE!</v>
      </c>
      <c r="F17" s="65" t="e">
        <f>SUMIF([1]symbols!A5:A244,I17,[1]symbols!F5:F244)+SUMIF([1]symbols!A5:A244,I17,[1]symbols!G5:G244)-SUMIF([1]symbols!A5:A244,J17,[1]symbols!F5:F244)-SUMIF([1]symbols!A5:A244,J17,[1]symbols!G5:G244)</f>
        <v>#VALUE!</v>
      </c>
      <c r="G17" s="59" t="s">
        <v>219</v>
      </c>
      <c r="H17" s="59" t="s">
        <v>220</v>
      </c>
      <c r="I17" s="59" t="s">
        <v>221</v>
      </c>
      <c r="J17" s="59" t="s">
        <v>222</v>
      </c>
      <c r="K17" s="57"/>
      <c r="L17" s="57"/>
      <c r="O17" s="68">
        <v>0</v>
      </c>
      <c r="P17" s="68">
        <v>0</v>
      </c>
      <c r="Q17" s="57" t="e">
        <f t="shared" si="0"/>
        <v>#VALUE!</v>
      </c>
      <c r="S17" s="66"/>
      <c r="T17" s="91"/>
      <c r="U17" s="57"/>
    </row>
    <row r="18" spans="1:21" ht="15">
      <c r="A18" s="117">
        <v>5</v>
      </c>
      <c r="B18" s="119" t="s">
        <v>24</v>
      </c>
      <c r="C18" s="114">
        <v>568625</v>
      </c>
      <c r="D18" s="114">
        <v>1276079</v>
      </c>
      <c r="E18" s="64" t="e">
        <f>SUMIF([1]symbols!A$2:A$241,G18,[1]symbols!$F$2:$F$241)+SUMIF([1]symbols!$A$2:$A$241,G18,[1]symbols!$G$2:$G$241)-SUMIF([1]symbols!$A$2:$A$241,H18,[1]symbols!$F$2:$F$241)-SUMIF([1]symbols!$A$2:$A$241,H18,[1]symbols!$G$2:$G$241)</f>
        <v>#VALUE!</v>
      </c>
      <c r="F18" s="65" t="e">
        <f>SUMIF([1]symbols!$A$2:$A$241,I18,[1]symbols!$F$2:$F$241)+SUMIF([1]symbols!$A$2:$A$241,I18,[1]symbols!$G$2:$G$241)-SUMIF([1]symbols!$A$2:$A$241,J18,[1]symbols!$F$2:$F$241)-SUMIF([1]symbols!$A$2:$A$241,J18,[1]symbols!$G$2:$G$241)</f>
        <v>#VALUE!</v>
      </c>
      <c r="G18" s="59" t="s">
        <v>223</v>
      </c>
      <c r="H18" s="59" t="s">
        <v>224</v>
      </c>
      <c r="I18" s="59" t="s">
        <v>225</v>
      </c>
      <c r="J18" s="59" t="s">
        <v>226</v>
      </c>
      <c r="K18" s="57"/>
      <c r="L18" s="57"/>
      <c r="O18" s="70">
        <v>4314001131.1300001</v>
      </c>
      <c r="P18" s="68">
        <v>4711051335.8199997</v>
      </c>
      <c r="Q18" s="57" t="e">
        <f t="shared" si="0"/>
        <v>#VALUE!</v>
      </c>
      <c r="S18" s="66">
        <f t="shared" si="1"/>
        <v>-707454</v>
      </c>
      <c r="T18" s="92">
        <f t="shared" si="2"/>
        <v>-55.44</v>
      </c>
      <c r="U18" s="57"/>
    </row>
    <row r="19" spans="1:21" ht="15">
      <c r="A19" s="117" t="s">
        <v>1</v>
      </c>
      <c r="B19" s="120" t="s">
        <v>25</v>
      </c>
      <c r="C19" s="114">
        <v>556484</v>
      </c>
      <c r="D19" s="114">
        <v>660645</v>
      </c>
      <c r="E19" s="64" t="e">
        <f>SUMIF([1]symbols!A6:A245,G18,[1]symbols!G6:G245)-SUMIF([1]symbols!A6:A245,H18,[1]symbols!G6:G245)</f>
        <v>#VALUE!</v>
      </c>
      <c r="F19" s="65" t="e">
        <f>SUMIF([1]symbols!A6:A245,I18,[1]symbols!G6:G245)-SUMIF([1]symbols!A6:A245,J18,[1]symbols!G6:G245)</f>
        <v>#VALUE!</v>
      </c>
      <c r="G19" s="59" t="s">
        <v>223</v>
      </c>
      <c r="H19" s="59" t="s">
        <v>224</v>
      </c>
      <c r="I19" s="59" t="s">
        <v>225</v>
      </c>
      <c r="J19" s="59" t="s">
        <v>226</v>
      </c>
      <c r="K19" s="57"/>
      <c r="L19" s="57"/>
      <c r="O19" s="70">
        <v>2356144000.8099999</v>
      </c>
      <c r="P19" s="68">
        <v>2620247012.0300002</v>
      </c>
      <c r="Q19" s="57" t="e">
        <f t="shared" si="0"/>
        <v>#VALUE!</v>
      </c>
      <c r="S19" s="66">
        <f t="shared" si="1"/>
        <v>-104161</v>
      </c>
      <c r="T19" s="91">
        <f t="shared" si="2"/>
        <v>-15.77</v>
      </c>
      <c r="U19" s="57"/>
    </row>
    <row r="20" spans="1:21" ht="15">
      <c r="A20" s="117" t="s">
        <v>2</v>
      </c>
      <c r="B20" s="120" t="s">
        <v>26</v>
      </c>
      <c r="C20" s="114">
        <v>-12459</v>
      </c>
      <c r="D20" s="114">
        <v>-16426</v>
      </c>
      <c r="E20" s="64" t="e">
        <f>SUMIF([1]symbols!A8:A247,G20,[1]symbols!F8:F247)+SUMIF([1]symbols!A8:A247,G20,[1]symbols!G8:G247)-SUMIF([1]symbols!A8:A247,H20,[1]symbols!F8:F247)-SUMIF([1]symbols!A8:A247,H20,[1]symbols!G8:G247)</f>
        <v>#VALUE!</v>
      </c>
      <c r="F20" s="65" t="e">
        <f>SUMIF([1]symbols!A8:A247,I20,[1]symbols!F8:F247)+SUMIF([1]symbols!A8:A247,I20,[1]symbols!G8:G247)-SUMIF([1]symbols!A8:A247,J20,[1]symbols!F8:F247)-SUMIF([1]symbols!A8:A247,J20,[1]symbols!G8:G247)</f>
        <v>#VALUE!</v>
      </c>
      <c r="G20" s="59">
        <v>111311</v>
      </c>
      <c r="H20" s="59">
        <v>211311</v>
      </c>
      <c r="I20" s="59">
        <v>111321</v>
      </c>
      <c r="J20" s="59">
        <v>211321</v>
      </c>
      <c r="K20" s="57"/>
      <c r="L20" s="57"/>
      <c r="O20" s="71">
        <v>-59336951.729999997</v>
      </c>
      <c r="P20" s="68">
        <v>-32029314.66</v>
      </c>
      <c r="Q20" s="56" t="e">
        <f t="shared" si="0"/>
        <v>#VALUE!</v>
      </c>
      <c r="S20" s="66">
        <f t="shared" si="1"/>
        <v>3967</v>
      </c>
      <c r="T20" s="91">
        <f t="shared" si="2"/>
        <v>-24.15</v>
      </c>
      <c r="U20" s="57"/>
    </row>
    <row r="21" spans="1:21" ht="15">
      <c r="A21" s="117">
        <v>6</v>
      </c>
      <c r="B21" s="119" t="s">
        <v>27</v>
      </c>
      <c r="C21" s="114">
        <v>25833818</v>
      </c>
      <c r="D21" s="114">
        <v>19898099</v>
      </c>
      <c r="E21" s="65" t="e">
        <f>E22+E25</f>
        <v>#VALUE!</v>
      </c>
      <c r="F21" s="65" t="e">
        <f>F22+F25</f>
        <v>#VALUE!</v>
      </c>
      <c r="G21" s="59" t="s">
        <v>227</v>
      </c>
      <c r="H21" s="59" t="s">
        <v>227</v>
      </c>
      <c r="I21" s="59" t="s">
        <v>227</v>
      </c>
      <c r="J21" s="59" t="s">
        <v>227</v>
      </c>
      <c r="K21" s="57"/>
      <c r="L21" s="57"/>
      <c r="O21" s="68">
        <v>16771072779.379999</v>
      </c>
      <c r="P21" s="68">
        <v>15573812949.59</v>
      </c>
      <c r="Q21" s="57"/>
      <c r="S21" s="66">
        <f t="shared" si="1"/>
        <v>5935719</v>
      </c>
      <c r="T21" s="91">
        <f t="shared" si="2"/>
        <v>29.83</v>
      </c>
      <c r="U21" s="57"/>
    </row>
    <row r="22" spans="1:21" ht="15">
      <c r="A22" s="117" t="s">
        <v>3</v>
      </c>
      <c r="B22" s="120" t="s">
        <v>28</v>
      </c>
      <c r="C22" s="114">
        <v>22740951</v>
      </c>
      <c r="D22" s="114">
        <v>16138955</v>
      </c>
      <c r="E22" s="64" t="e">
        <f>SUMIF([1]symbols!A$2:A$241,G22,[1]symbols!$F$2:$F$241)+SUMIF([1]symbols!$A$2:$A$241,G22,[1]symbols!$G$2:$G$241)-SUMIF([1]symbols!$A$2:$A$241,H22,[1]symbols!$F$2:$F$241)-SUMIF([1]symbols!$A$2:$A$241,H22,[1]symbols!$G$2:$G$241)</f>
        <v>#VALUE!</v>
      </c>
      <c r="F22" s="65" t="e">
        <f>SUMIF([1]symbols!$A$2:$A$241,I22,[1]symbols!$F$2:$F$241)+SUMIF([1]symbols!$A$2:$A$241,I22,[1]symbols!$G$2:$G$241)-SUMIF([1]symbols!$A$2:$A$241,J22,[1]symbols!$F$2:$F$241)-SUMIF([1]symbols!$A$2:$A$241,J22,[1]symbols!$G$2:$G$241)</f>
        <v>#VALUE!</v>
      </c>
      <c r="G22" s="59" t="s">
        <v>228</v>
      </c>
      <c r="H22" s="59" t="s">
        <v>229</v>
      </c>
      <c r="I22" s="59" t="s">
        <v>230</v>
      </c>
      <c r="J22" s="59" t="s">
        <v>231</v>
      </c>
      <c r="K22" s="57"/>
      <c r="L22" s="57"/>
      <c r="O22" s="70">
        <v>13061290436.01</v>
      </c>
      <c r="P22" s="68">
        <v>12432591822.5</v>
      </c>
      <c r="Q22" s="57" t="e">
        <f>O22-E22</f>
        <v>#VALUE!</v>
      </c>
      <c r="R22" s="57"/>
      <c r="S22" s="66">
        <f t="shared" si="1"/>
        <v>6601996</v>
      </c>
      <c r="T22" s="91">
        <f t="shared" si="2"/>
        <v>40.909999999999997</v>
      </c>
      <c r="U22" s="57"/>
    </row>
    <row r="23" spans="1:21" ht="15">
      <c r="A23" s="117" t="s">
        <v>4</v>
      </c>
      <c r="B23" s="120" t="s">
        <v>25</v>
      </c>
      <c r="C23" s="114">
        <v>13586172</v>
      </c>
      <c r="D23" s="114">
        <v>8691358</v>
      </c>
      <c r="E23" s="64" t="e">
        <f>SUMIF([1]symbols!A10:A249,G22,[1]symbols!G10:G249)-SUMIF([1]symbols!A10:A249,H22,[1]symbols!G10:G249)</f>
        <v>#VALUE!</v>
      </c>
      <c r="F23" s="65" t="e">
        <f>SUMIF([1]symbols!A10:A249,I22,[1]symbols!G10:G249)-SUMIF([1]symbols!A10:A249,J22,[1]symbols!G10:G249)</f>
        <v>#VALUE!</v>
      </c>
      <c r="G23" s="59" t="s">
        <v>228</v>
      </c>
      <c r="H23" s="59" t="s">
        <v>229</v>
      </c>
      <c r="I23" s="59" t="s">
        <v>230</v>
      </c>
      <c r="J23" s="59" t="s">
        <v>231</v>
      </c>
      <c r="K23" s="57"/>
      <c r="L23" s="57"/>
      <c r="O23" s="70">
        <v>6248614505.9700003</v>
      </c>
      <c r="P23" s="68">
        <v>5702212358.4399996</v>
      </c>
      <c r="Q23" s="57" t="e">
        <f>O23-E23</f>
        <v>#VALUE!</v>
      </c>
      <c r="S23" s="66">
        <f t="shared" si="1"/>
        <v>4894814</v>
      </c>
      <c r="T23" s="91">
        <f t="shared" si="2"/>
        <v>56.32</v>
      </c>
      <c r="U23" s="57"/>
    </row>
    <row r="24" spans="1:21" ht="15">
      <c r="A24" s="117" t="s">
        <v>5</v>
      </c>
      <c r="B24" s="120" t="s">
        <v>29</v>
      </c>
      <c r="C24" s="114">
        <v>-1610406</v>
      </c>
      <c r="D24" s="114">
        <v>-1841801</v>
      </c>
      <c r="E24" s="65" t="e">
        <f>SUMIF([1]symbols!A12:A251,G24,[1]symbols!F12:F251)+SUMIF([1]symbols!A12:A251,G24,[1]symbols!G12:G251)-SUMIF([1]symbols!A12:A251,H24,[1]symbols!F12:F251)-SUMIF([1]symbols!A12:A251,H24,[1]symbols!G12:G251)</f>
        <v>#VALUE!</v>
      </c>
      <c r="F24" s="65" t="e">
        <f>SUMIF([1]symbols!A12:A251,I24,[1]symbols!F12:F251)+SUMIF([1]symbols!A12:A251,I24,[1]symbols!G12:G251)-SUMIF([1]symbols!A12:A251,J24,[1]symbols!F12:F251)-SUMIF([1]symbols!A12:A251,J24,[1]symbols!G12:G251)</f>
        <v>#VALUE!</v>
      </c>
      <c r="G24" s="59">
        <v>113011</v>
      </c>
      <c r="H24" s="59">
        <v>213011</v>
      </c>
      <c r="I24" s="59">
        <v>113021</v>
      </c>
      <c r="J24" s="59">
        <v>213021</v>
      </c>
      <c r="K24" s="57"/>
      <c r="L24" s="57"/>
      <c r="O24" s="68">
        <v>-2070371140.3900001</v>
      </c>
      <c r="P24" s="68">
        <v>-2110337413.5</v>
      </c>
      <c r="Q24" s="57"/>
      <c r="S24" s="66">
        <f t="shared" si="1"/>
        <v>231395</v>
      </c>
      <c r="T24" s="91">
        <f t="shared" si="2"/>
        <v>-12.56</v>
      </c>
    </row>
    <row r="25" spans="1:21" ht="15">
      <c r="A25" s="117" t="s">
        <v>6</v>
      </c>
      <c r="B25" s="120" t="s">
        <v>30</v>
      </c>
      <c r="C25" s="114">
        <v>3092867</v>
      </c>
      <c r="D25" s="114">
        <v>3759144</v>
      </c>
      <c r="E25" s="64" t="e">
        <f>SUMIF([1]symbols!A$2:A$241,G25,[1]symbols!$F$2:$F$241)+SUMIF([1]symbols!$A$2:$A$241,G25,[1]symbols!$G$2:$G$241)-SUMIF([1]symbols!$A$2:$A$241,H25,[1]symbols!$F$2:$F$241)-SUMIF([1]symbols!$A$2:$A$241,H25,[1]symbols!$G$2:$G$241)</f>
        <v>#VALUE!</v>
      </c>
      <c r="F25" s="65" t="e">
        <f>SUMIF([1]symbols!$A$2:$A$241,I25,[1]symbols!$F$2:$F$241)+SUMIF([1]symbols!$A$2:$A$241,I25,[1]symbols!$G$2:$G$241)-SUMIF([1]symbols!$A$2:$A$241,J25,[1]symbols!$F$2:$F$241)-SUMIF([1]symbols!$A$2:$A$241,J25,[1]symbols!$G$2:$G$241)</f>
        <v>#VALUE!</v>
      </c>
      <c r="G25" s="59" t="s">
        <v>232</v>
      </c>
      <c r="H25" s="59" t="s">
        <v>233</v>
      </c>
      <c r="I25" s="59" t="s">
        <v>234</v>
      </c>
      <c r="J25" s="59" t="s">
        <v>235</v>
      </c>
      <c r="K25" s="57"/>
      <c r="L25" s="57"/>
      <c r="O25" s="70">
        <v>3709782343.3699999</v>
      </c>
      <c r="P25" s="68">
        <v>3141221127.0900002</v>
      </c>
      <c r="Q25" s="57" t="e">
        <f t="shared" ref="Q25:Q43" si="3">O25-E25</f>
        <v>#VALUE!</v>
      </c>
      <c r="R25" s="57"/>
      <c r="S25" s="66">
        <f t="shared" si="1"/>
        <v>-666277</v>
      </c>
      <c r="T25" s="91">
        <f t="shared" si="2"/>
        <v>-17.72</v>
      </c>
    </row>
    <row r="26" spans="1:21" ht="15">
      <c r="A26" s="117" t="s">
        <v>7</v>
      </c>
      <c r="B26" s="120" t="s">
        <v>25</v>
      </c>
      <c r="C26" s="114">
        <v>538810</v>
      </c>
      <c r="D26" s="114">
        <v>528414</v>
      </c>
      <c r="E26" s="64" t="e">
        <f>SUMIF([1]symbols!A13:A252,G25,[1]symbols!G13:G252)-SUMIF([1]symbols!A13:A252,H25,[1]symbols!G13:G252)</f>
        <v>#VALUE!</v>
      </c>
      <c r="F26" s="65" t="e">
        <f>SUMIF([1]symbols!A13:A252,I25,[1]symbols!G13:G252)-SUMIF([1]symbols!A13:A252,J25,[1]symbols!G13:G252)</f>
        <v>#VALUE!</v>
      </c>
      <c r="G26" s="59" t="s">
        <v>232</v>
      </c>
      <c r="H26" s="59" t="s">
        <v>233</v>
      </c>
      <c r="I26" s="59" t="s">
        <v>234</v>
      </c>
      <c r="J26" s="59" t="s">
        <v>235</v>
      </c>
      <c r="K26" s="57"/>
      <c r="L26" s="57"/>
      <c r="O26" s="70">
        <v>1068439855.1</v>
      </c>
      <c r="P26" s="68">
        <v>1366492181.1900001</v>
      </c>
      <c r="Q26" s="57" t="e">
        <f t="shared" si="3"/>
        <v>#VALUE!</v>
      </c>
      <c r="R26" s="57"/>
      <c r="S26" s="66">
        <f t="shared" si="1"/>
        <v>10396</v>
      </c>
      <c r="T26" s="91">
        <f t="shared" si="2"/>
        <v>1.97</v>
      </c>
    </row>
    <row r="27" spans="1:21" ht="15">
      <c r="A27" s="117" t="s">
        <v>8</v>
      </c>
      <c r="B27" s="120" t="s">
        <v>29</v>
      </c>
      <c r="C27" s="114">
        <v>-2303329</v>
      </c>
      <c r="D27" s="114">
        <v>-1455820</v>
      </c>
      <c r="E27" s="65" t="e">
        <f>SUMIF([1]symbols!A15:A254,G27,[1]symbols!F15:F254)+SUMIF([1]symbols!A15:A254,G27,[1]symbols!G15:G254)-SUMIF([1]symbols!A15:A254,H27,[1]symbols!F15:F254)-SUMIF([1]symbols!A15:A254,H27,[1]symbols!G15:G254)</f>
        <v>#VALUE!</v>
      </c>
      <c r="F27" s="65" t="e">
        <f>SUMIF([1]symbols!A15:A254,I27,[1]symbols!F15:F254)+SUMIF([1]symbols!A15:A254,I27,[1]symbols!G15:G254)-SUMIF([1]symbols!A15:A254,J27,[1]symbols!F15:F254)-SUMIF([1]symbols!A15:A254,J27,[1]symbols!G15:G254)</f>
        <v>#VALUE!</v>
      </c>
      <c r="G27" s="59">
        <v>11321</v>
      </c>
      <c r="H27" s="59">
        <v>213211</v>
      </c>
      <c r="I27" s="59">
        <v>113221</v>
      </c>
      <c r="J27" s="59">
        <v>213221</v>
      </c>
      <c r="K27" s="57"/>
      <c r="L27" s="57"/>
      <c r="O27" s="68">
        <v>-1464650947.73</v>
      </c>
      <c r="P27" s="68">
        <v>-2010826730.8</v>
      </c>
      <c r="Q27" s="57" t="e">
        <f t="shared" si="3"/>
        <v>#VALUE!</v>
      </c>
      <c r="R27" s="57"/>
      <c r="S27" s="66">
        <f t="shared" si="1"/>
        <v>-847509</v>
      </c>
      <c r="T27" s="91">
        <f t="shared" si="2"/>
        <v>58.22</v>
      </c>
    </row>
    <row r="28" spans="1:21" ht="15">
      <c r="A28" s="117">
        <v>7</v>
      </c>
      <c r="B28" s="119" t="s">
        <v>31</v>
      </c>
      <c r="C28" s="114">
        <v>1945597</v>
      </c>
      <c r="D28" s="114">
        <v>2857494</v>
      </c>
      <c r="E28" s="65" t="e">
        <f>SUMIF([1]symbols!A$2:A$241,G28,[1]symbols!$F$2:$F$241)+SUMIF([1]symbols!$A$2:$A$241,G28,[1]symbols!$G$2:$G$241)-SUMIF([1]symbols!$A$2:$A$241,H28,[1]symbols!$F$2:$F$241)-SUMIF([1]symbols!$A$2:$A$241,H28,[1]symbols!$G$2:$G$241)</f>
        <v>#VALUE!</v>
      </c>
      <c r="F28" s="65" t="e">
        <f>SUMIF([1]symbols!$A$2:$A$241,I28,[1]symbols!$F$2:$F$241)+SUMIF([1]symbols!$A$2:$A$241,I28,[1]symbols!$G$2:$G$241)-SUMIF([1]symbols!$A$2:$A$241,J28,[1]symbols!$F$2:$F$241)-SUMIF([1]symbols!$A$2:$A$241,J28,[1]symbols!$G$2:$G$241)</f>
        <v>#VALUE!</v>
      </c>
      <c r="G28" s="59" t="s">
        <v>236</v>
      </c>
      <c r="H28" s="59" t="s">
        <v>237</v>
      </c>
      <c r="I28" s="59" t="s">
        <v>238</v>
      </c>
      <c r="J28" s="59" t="s">
        <v>239</v>
      </c>
      <c r="K28" s="57"/>
      <c r="L28" s="57"/>
      <c r="O28" s="68">
        <v>2663064639.3899999</v>
      </c>
      <c r="P28" s="68">
        <v>4400757575.29</v>
      </c>
      <c r="Q28" s="57" t="e">
        <f t="shared" si="3"/>
        <v>#VALUE!</v>
      </c>
      <c r="S28" s="66">
        <f t="shared" si="1"/>
        <v>-911897</v>
      </c>
      <c r="T28" s="91">
        <f t="shared" si="2"/>
        <v>-31.91</v>
      </c>
    </row>
    <row r="29" spans="1:21" ht="14.25" customHeight="1">
      <c r="A29" s="117" t="s">
        <v>9</v>
      </c>
      <c r="B29" s="120" t="s">
        <v>32</v>
      </c>
      <c r="C29" s="114">
        <v>-5163</v>
      </c>
      <c r="D29" s="114">
        <v>-5163</v>
      </c>
      <c r="E29" s="65" t="e">
        <f>SUMIF([1]symbols!A17:A256,G29,[1]symbols!F17:F256)+SUMIF([1]symbols!A17:A256,G29,[1]symbols!G17:G256)-SUMIF([1]symbols!A17:A256,H29,[1]symbols!F17:F256)-SUMIF([1]symbols!A17:A256,H29,[1]symbols!G17:G256)</f>
        <v>#VALUE!</v>
      </c>
      <c r="F29" s="65" t="e">
        <f>SUMIF([1]symbols!A17:A256,I29,[1]symbols!F17:F256)+SUMIF([1]symbols!A17:A256,I29,[1]symbols!G17:G256)-SUMIF([1]symbols!A17:A256,J29,[1]symbols!F17:F256)-SUMIF([1]symbols!A17:A256,J29,[1]symbols!G17:G256)</f>
        <v>#VALUE!</v>
      </c>
      <c r="G29" s="59">
        <v>111511</v>
      </c>
      <c r="H29" s="59">
        <v>211511</v>
      </c>
      <c r="I29" s="59">
        <v>111521</v>
      </c>
      <c r="J29" s="59">
        <v>211521</v>
      </c>
      <c r="K29" s="57"/>
      <c r="L29" s="57"/>
      <c r="O29" s="68">
        <v>-114789185.23999999</v>
      </c>
      <c r="P29" s="68">
        <v>-96411643.239999995</v>
      </c>
      <c r="Q29" s="57" t="e">
        <f t="shared" si="3"/>
        <v>#VALUE!</v>
      </c>
      <c r="S29" s="66">
        <f t="shared" si="1"/>
        <v>0</v>
      </c>
      <c r="T29" s="91">
        <f t="shared" si="2"/>
        <v>0</v>
      </c>
    </row>
    <row r="30" spans="1:21" ht="15">
      <c r="A30" s="117">
        <v>8</v>
      </c>
      <c r="B30" s="119" t="s">
        <v>33</v>
      </c>
      <c r="C30" s="114">
        <v>0</v>
      </c>
      <c r="D30" s="114">
        <v>0</v>
      </c>
      <c r="E30" s="65" t="e">
        <f>SUMIF([1]symbols!A$2:A$241,G30,[1]symbols!$F$2:$F$241)+SUMIF([1]symbols!$A$2:$A$241,G30,[1]symbols!$G$2:$G$241)-SUMIF([1]symbols!$A$2:$A$241,H30,[1]symbols!$F$2:$F$241)-SUMIF([1]symbols!$A$2:$A$241,H30,[1]symbols!$G$2:$G$241)</f>
        <v>#VALUE!</v>
      </c>
      <c r="F30" s="65" t="e">
        <f>SUMIF([1]symbols!A18:A257,I30,[1]symbols!F18:F257)+SUMIF([1]symbols!A18:A257,I30,[1]symbols!G18:G257)-SUMIF([1]symbols!A18:A257,J30,[1]symbols!F18:F257)-SUMIF([1]symbols!A18:A257,J30,[1]symbols!G18:G257)</f>
        <v>#VALUE!</v>
      </c>
      <c r="G30" s="59" t="s">
        <v>240</v>
      </c>
      <c r="H30" s="59" t="s">
        <v>241</v>
      </c>
      <c r="I30" s="59" t="s">
        <v>242</v>
      </c>
      <c r="J30" s="59" t="s">
        <v>243</v>
      </c>
      <c r="K30" s="57"/>
      <c r="L30" s="57"/>
      <c r="O30" s="68">
        <v>0</v>
      </c>
      <c r="P30" s="68">
        <v>0</v>
      </c>
      <c r="Q30" s="57" t="e">
        <f t="shared" si="3"/>
        <v>#VALUE!</v>
      </c>
      <c r="S30" s="66"/>
      <c r="T30" s="91"/>
    </row>
    <row r="31" spans="1:21" ht="25.5">
      <c r="A31" s="117" t="s">
        <v>10</v>
      </c>
      <c r="B31" s="120" t="s">
        <v>34</v>
      </c>
      <c r="C31" s="114">
        <v>0</v>
      </c>
      <c r="D31" s="114">
        <v>0</v>
      </c>
      <c r="E31" s="65" t="e">
        <f>SUMIF([1]symbols!A19:A258,G31,[1]symbols!F19:F258)+SUMIF([1]symbols!A19:A258,G31,[1]symbols!G19:G258)-SUMIF([1]symbols!A19:A258,H31,[1]symbols!F19:F258)-SUMIF([1]symbols!A19:A258,H31,[1]symbols!G19:G258)</f>
        <v>#VALUE!</v>
      </c>
      <c r="F31" s="65" t="e">
        <f>SUMIF([1]symbols!A19:A258,I31,[1]symbols!F19:F258)+SUMIF([1]symbols!A19:A258,I31,[1]symbols!G19:G258)-SUMIF([1]symbols!A19:A258,J31,[1]symbols!F19:F258)-SUMIF([1]symbols!A19:A258,J31,[1]symbols!G19:G258)</f>
        <v>#VALUE!</v>
      </c>
      <c r="G31" s="59" t="s">
        <v>244</v>
      </c>
      <c r="H31" s="59" t="s">
        <v>245</v>
      </c>
      <c r="I31" s="59" t="s">
        <v>246</v>
      </c>
      <c r="J31" s="59" t="s">
        <v>247</v>
      </c>
      <c r="K31" s="57"/>
      <c r="L31" s="57"/>
      <c r="O31" s="68">
        <v>0</v>
      </c>
      <c r="P31" s="68">
        <v>0</v>
      </c>
      <c r="Q31" s="57" t="e">
        <f t="shared" si="3"/>
        <v>#VALUE!</v>
      </c>
      <c r="S31" s="66"/>
      <c r="T31" s="91"/>
    </row>
    <row r="32" spans="1:21" ht="15">
      <c r="A32" s="117">
        <v>9</v>
      </c>
      <c r="B32" s="119" t="s">
        <v>35</v>
      </c>
      <c r="C32" s="114">
        <v>295051</v>
      </c>
      <c r="D32" s="114">
        <v>295051</v>
      </c>
      <c r="E32" s="65" t="e">
        <f>SUMIF([1]symbols!A20:A259,G32,[1]symbols!F20:F259)+SUMIF([1]symbols!A20:A259,G32,[1]symbols!G20:G259)-SUMIF([1]symbols!A20:A259,H32,[1]symbols!F20:F259)-SUMIF([1]symbols!A20:A259,H32,[1]symbols!G20:G259)</f>
        <v>#VALUE!</v>
      </c>
      <c r="F32" s="65" t="e">
        <f>SUMIF([1]symbols!A20:A259,I32,[1]symbols!F20:F259)+SUMIF([1]symbols!A20:A259,I32,[1]symbols!G20:G259)-SUMIF([1]symbols!A20:A259,J32,[1]symbols!F20:F259)-SUMIF([1]symbols!A20:A259,J32,[1]symbols!G20:G259)</f>
        <v>#VALUE!</v>
      </c>
      <c r="G32" s="59" t="s">
        <v>248</v>
      </c>
      <c r="H32" s="59" t="s">
        <v>249</v>
      </c>
      <c r="I32" s="59" t="s">
        <v>250</v>
      </c>
      <c r="J32" s="59" t="s">
        <v>251</v>
      </c>
      <c r="K32" s="57"/>
      <c r="L32" s="57"/>
      <c r="O32" s="68">
        <v>0</v>
      </c>
      <c r="P32" s="68">
        <v>0</v>
      </c>
      <c r="Q32" s="57" t="e">
        <f t="shared" si="3"/>
        <v>#VALUE!</v>
      </c>
      <c r="S32" s="66">
        <f t="shared" si="1"/>
        <v>0</v>
      </c>
      <c r="T32" s="92">
        <f t="shared" si="2"/>
        <v>0</v>
      </c>
    </row>
    <row r="33" spans="1:21" ht="15">
      <c r="A33" s="117">
        <v>10</v>
      </c>
      <c r="B33" s="119" t="s">
        <v>36</v>
      </c>
      <c r="C33" s="114">
        <v>96151</v>
      </c>
      <c r="D33" s="114">
        <v>82939</v>
      </c>
      <c r="E33" s="65" t="e">
        <f>SUMIF([1]symbols!A$2:A$241,G33,[1]symbols!$F$2:$F$241)+SUMIF([1]symbols!$A$2:$A$241,G33,[1]symbols!$G$2:$G$241)-SUMIF([1]symbols!$A$2:$A$241,H33,[1]symbols!$F$2:$F$241)-SUMIF([1]symbols!$A$2:$A$241,H33,[1]symbols!$G$2:$G$241)</f>
        <v>#VALUE!</v>
      </c>
      <c r="F33" s="65" t="e">
        <f>SUMIF([1]symbols!$A$2:$A$241,I33,[1]symbols!$F$2:$F$241)+SUMIF([1]symbols!$A$2:$A$241,I33,[1]symbols!$G$2:$G$241)-SUMIF([1]symbols!$A$2:$A$241,J33,[1]symbols!$F$2:$F$241)-SUMIF([1]symbols!$A$2:$A$241,J33,[1]symbols!$G$2:$G$241)</f>
        <v>#VALUE!</v>
      </c>
      <c r="G33" s="59" t="s">
        <v>252</v>
      </c>
      <c r="H33" s="59" t="s">
        <v>253</v>
      </c>
      <c r="I33" s="59" t="s">
        <v>254</v>
      </c>
      <c r="J33" s="59" t="s">
        <v>255</v>
      </c>
      <c r="K33" s="57"/>
      <c r="L33" s="57"/>
      <c r="O33" s="68">
        <v>78068483.980000004</v>
      </c>
      <c r="P33" s="68">
        <v>70666970.260000005</v>
      </c>
      <c r="Q33" s="57" t="e">
        <f t="shared" si="3"/>
        <v>#VALUE!</v>
      </c>
      <c r="S33" s="66">
        <f t="shared" si="1"/>
        <v>13212</v>
      </c>
      <c r="T33" s="91">
        <f t="shared" si="2"/>
        <v>15.93</v>
      </c>
    </row>
    <row r="34" spans="1:21" ht="15">
      <c r="A34" s="117">
        <v>11</v>
      </c>
      <c r="B34" s="119" t="s">
        <v>37</v>
      </c>
      <c r="C34" s="114">
        <v>35000</v>
      </c>
      <c r="D34" s="114">
        <v>13201</v>
      </c>
      <c r="E34" s="69" t="e">
        <f>SUMIF([1]symbols!A$2:A$241,G34,[1]symbols!$F$2:$F$241)+SUMIF([1]symbols!$A$2:$A$241,G34,[1]symbols!$G$2:$G$241)-SUMIF([1]symbols!$A$2:$A$241,H34,[1]symbols!$F$2:$F$241)-SUMIF([1]symbols!$A$2:$A$241,H34,[1]symbols!$G$2:$G$241)</f>
        <v>#VALUE!</v>
      </c>
      <c r="F34" s="65" t="e">
        <f>SUMIF([1]symbols!$A$2:$A$241,I34,[1]symbols!$F$2:$F$241)+SUMIF([1]symbols!$A$2:$A$241,I34,[1]symbols!$G$2:$G$241)-SUMIF([1]symbols!$A$2:$A$241,J34,[1]symbols!$F$2:$F$241)-SUMIF([1]symbols!$A$2:$A$241,J34,[1]symbols!$G$2:$G$241)</f>
        <v>#VALUE!</v>
      </c>
      <c r="G34" s="59" t="s">
        <v>256</v>
      </c>
      <c r="H34" s="59" t="s">
        <v>257</v>
      </c>
      <c r="I34" s="59" t="s">
        <v>258</v>
      </c>
      <c r="J34" s="59" t="s">
        <v>259</v>
      </c>
      <c r="K34" s="57"/>
      <c r="L34" s="57"/>
      <c r="O34" s="68">
        <v>0</v>
      </c>
      <c r="P34" s="68">
        <v>307292</v>
      </c>
      <c r="Q34" s="57" t="e">
        <f t="shared" si="3"/>
        <v>#VALUE!</v>
      </c>
      <c r="S34" s="66">
        <f t="shared" si="1"/>
        <v>21799</v>
      </c>
      <c r="T34" s="91">
        <f t="shared" si="2"/>
        <v>165.13</v>
      </c>
    </row>
    <row r="35" spans="1:21" ht="15">
      <c r="A35" s="117">
        <v>12</v>
      </c>
      <c r="B35" s="119" t="s">
        <v>38</v>
      </c>
      <c r="C35" s="114">
        <v>208299</v>
      </c>
      <c r="D35" s="114">
        <v>23425</v>
      </c>
      <c r="E35" s="65" t="e">
        <f>SUMIF([1]symbols!A$2:A$241,G35,[1]symbols!$F$2:$F$241)+SUMIF([1]symbols!$A$2:$A$241,G35,[1]symbols!$G$2:$G$241)-SUMIF([1]symbols!$A$2:$A$241,H35,[1]symbols!$F$2:$F$241)-SUMIF([1]symbols!$A$2:$A$241,H35,[1]symbols!$G$2:$G$241)</f>
        <v>#VALUE!</v>
      </c>
      <c r="F35" s="65" t="e">
        <f>SUMIF([1]symbols!$A$2:$A$241,I35,[1]symbols!$F$2:$F$241)+SUMIF([1]symbols!$A$2:$A$241,I35,[1]symbols!$G$2:$G$241)-SUMIF([1]symbols!$A$2:$A$241,J35,[1]symbols!$F$2:$F$241)-SUMIF([1]symbols!$A$2:$A$241,J35,[1]symbols!$G$2:$G$241)</f>
        <v>#VALUE!</v>
      </c>
      <c r="G35" s="59" t="s">
        <v>260</v>
      </c>
      <c r="H35" s="59" t="s">
        <v>261</v>
      </c>
      <c r="I35" s="59" t="s">
        <v>262</v>
      </c>
      <c r="J35" s="59" t="s">
        <v>263</v>
      </c>
      <c r="K35" s="57"/>
      <c r="L35" s="57"/>
      <c r="O35" s="68">
        <v>113645567.43000001</v>
      </c>
      <c r="P35" s="68">
        <v>121182133.22</v>
      </c>
      <c r="Q35" s="57" t="e">
        <f t="shared" si="3"/>
        <v>#VALUE!</v>
      </c>
      <c r="S35" s="66">
        <f t="shared" si="1"/>
        <v>184874</v>
      </c>
      <c r="T35" s="91">
        <f t="shared" si="2"/>
        <v>789.22</v>
      </c>
    </row>
    <row r="36" spans="1:21" ht="15">
      <c r="A36" s="117">
        <v>13</v>
      </c>
      <c r="B36" s="119" t="s">
        <v>39</v>
      </c>
      <c r="C36" s="114">
        <f>1462447-2</f>
        <v>1462445</v>
      </c>
      <c r="D36" s="114">
        <v>1329585</v>
      </c>
      <c r="E36" s="65" t="e">
        <f>SUMIF([1]symbols!A$2:A$241,G36,[1]symbols!$F$2:$F$241)+SUMIF([1]symbols!$A$2:$A$241,G36,[1]symbols!$G$2:$G$241)-SUMIF([1]symbols!$A$2:$A$241,H36,[1]symbols!$F$2:$F$241)-SUMIF([1]symbols!$A$2:$A$241,H36,[1]symbols!$G$2:$G$241)+SUMIF([1]symbols!A$2:A$241,K36,[1]symbols!$F$2:$F$241)+SUMIF([1]symbols!$A$2:$A$241,K36,[1]symbols!$G$2:$G$241)-SUMIF([1]symbols!$A$2:$A$241,L36,[1]symbols!$F$2:$F$241)-SUMIF([1]symbols!$A$2:$A$241,L36,[1]symbols!$G$2:$G$241)</f>
        <v>#VALUE!</v>
      </c>
      <c r="F36" s="65" t="e">
        <f>SUMIF([1]symbols!$A$2:$A$241,I36,[1]symbols!$F$2:$F$241)+SUMIF([1]symbols!$A$2:$A$241,I36,[1]symbols!$G$2:$G$241)-SUMIF([1]symbols!$A$2:$A$241,J36,[1]symbols!$F$2:$F$241)-SUMIF([1]symbols!$A$2:$A$241,J36,[1]symbols!$G$2:$G$241)+SUMIF([1]symbols!$A$2:$A$241,M36,[1]symbols!$F$2:$F$241)+SUMIF([1]symbols!$A$2:$A$241,M36,[1]symbols!$G$2:$G$241)-SUMIF([1]symbols!$A$2:$A$241,N36,[1]symbols!$F$2:$F$241)-SUMIF([1]symbols!$A$2:$A$241,N36,[1]symbols!$G$2:$G$241)</f>
        <v>#VALUE!</v>
      </c>
      <c r="G36" s="59" t="s">
        <v>264</v>
      </c>
      <c r="H36" s="59" t="s">
        <v>265</v>
      </c>
      <c r="I36" s="59" t="s">
        <v>266</v>
      </c>
      <c r="J36" s="59" t="s">
        <v>267</v>
      </c>
      <c r="K36" s="59">
        <v>112310</v>
      </c>
      <c r="L36" s="59">
        <v>212310</v>
      </c>
      <c r="M36" s="59">
        <v>112320</v>
      </c>
      <c r="N36" s="59">
        <v>212320</v>
      </c>
      <c r="O36" s="68">
        <v>1289797851.71</v>
      </c>
      <c r="P36" s="68">
        <v>1325440670.97</v>
      </c>
      <c r="Q36" s="57" t="e">
        <f t="shared" si="3"/>
        <v>#VALUE!</v>
      </c>
      <c r="S36" s="66">
        <f t="shared" si="1"/>
        <v>132860</v>
      </c>
      <c r="T36" s="91">
        <f t="shared" si="2"/>
        <v>9.99</v>
      </c>
    </row>
    <row r="37" spans="1:21" ht="15">
      <c r="A37" s="117">
        <v>14</v>
      </c>
      <c r="B37" s="119" t="s">
        <v>40</v>
      </c>
      <c r="C37" s="114">
        <v>89707</v>
      </c>
      <c r="D37" s="114">
        <v>1911029</v>
      </c>
      <c r="E37" s="65" t="e">
        <f>SUMIF([1]symbols!A$2:A$241,G37,[1]symbols!$F$2:$F$241)+SUMIF([1]symbols!$A$2:$A$241,G37,[1]symbols!$G$2:$G$241)-SUMIF([1]symbols!$A$2:$A$241,H37,[1]symbols!$F$2:$F$241)-SUMIF([1]symbols!$A$2:$A$241,H37,[1]symbols!$G$2:$G$241)</f>
        <v>#VALUE!</v>
      </c>
      <c r="F37" s="65" t="e">
        <f>SUMIF([1]symbols!$A$2:$A$241,I37,[1]symbols!$F$2:$F$241)+SUMIF([1]symbols!$A$2:$A$241,I37,[1]symbols!$G$2:$G$241)-SUMIF([1]symbols!$A$2:$A$241,J37,[1]symbols!$F$2:$F$241)-SUMIF([1]symbols!$A$2:$A$241,J37,[1]symbols!$G$2:$G$241)</f>
        <v>#VALUE!</v>
      </c>
      <c r="G37" s="59" t="s">
        <v>268</v>
      </c>
      <c r="H37" s="59" t="s">
        <v>269</v>
      </c>
      <c r="I37" s="59" t="s">
        <v>270</v>
      </c>
      <c r="J37" s="59" t="s">
        <v>271</v>
      </c>
      <c r="K37" s="57"/>
      <c r="L37" s="57"/>
      <c r="O37" s="68">
        <v>838300983.12</v>
      </c>
      <c r="P37" s="68">
        <v>1527518563.6199999</v>
      </c>
      <c r="Q37" s="57" t="e">
        <f t="shared" si="3"/>
        <v>#VALUE!</v>
      </c>
      <c r="S37" s="66">
        <f t="shared" si="1"/>
        <v>-1821322</v>
      </c>
      <c r="T37" s="91">
        <f t="shared" si="2"/>
        <v>-95.31</v>
      </c>
    </row>
    <row r="38" spans="1:21" ht="15">
      <c r="A38" s="117" t="s">
        <v>11</v>
      </c>
      <c r="B38" s="120" t="s">
        <v>41</v>
      </c>
      <c r="C38" s="114">
        <v>-10265</v>
      </c>
      <c r="D38" s="114">
        <v>-3075</v>
      </c>
      <c r="E38" s="65" t="e">
        <f>SUMIF([1]symbols!A26:A265,G38,[1]symbols!F26:F265)+SUMIF([1]symbols!A26:A265,G38,[1]symbols!G26:G265)-SUMIF([1]symbols!A26:A265,H38,[1]symbols!F26:F265)-SUMIF([1]symbols!A26:A265,H38,[1]symbols!G26:G265)</f>
        <v>#VALUE!</v>
      </c>
      <c r="F38" s="65" t="e">
        <f>SUMIF([1]symbols!A26:A265,I38,[1]symbols!F26:F265)+SUMIF([1]symbols!A26:A265,I38,[1]symbols!G26:G265)-SUMIF([1]symbols!A26:A265,J38,[1]symbols!F26:F265)-SUMIF([1]symbols!A26:A265,J38,[1]symbols!G26:G265)</f>
        <v>#VALUE!</v>
      </c>
      <c r="G38" s="59">
        <v>110911</v>
      </c>
      <c r="H38" s="59">
        <v>210911</v>
      </c>
      <c r="I38" s="59">
        <v>110921</v>
      </c>
      <c r="J38" s="59">
        <v>210921</v>
      </c>
      <c r="K38" s="57"/>
      <c r="L38" s="57"/>
      <c r="O38" s="68">
        <v>-25095946.050000001</v>
      </c>
      <c r="P38" s="68">
        <v>-25917916.07</v>
      </c>
      <c r="Q38" s="57" t="e">
        <f t="shared" si="3"/>
        <v>#VALUE!</v>
      </c>
      <c r="S38" s="66">
        <f t="shared" si="1"/>
        <v>-7190</v>
      </c>
      <c r="T38" s="91">
        <f t="shared" si="2"/>
        <v>233.82</v>
      </c>
    </row>
    <row r="39" spans="1:21" ht="15">
      <c r="A39" s="117">
        <v>15</v>
      </c>
      <c r="B39" s="119" t="s">
        <v>42</v>
      </c>
      <c r="C39" s="114">
        <v>36884</v>
      </c>
      <c r="D39" s="114">
        <v>24455</v>
      </c>
      <c r="E39" s="65" t="e">
        <f>SUMIF([1]symbols!A$2:A$241,G39,[1]symbols!$F$2:$F$241)+SUMIF([1]symbols!$A$2:$A$241,G39,[1]symbols!$G$2:$G$241)-SUMIF([1]symbols!$A$2:$A$241,H39,[1]symbols!$F$2:$F$241)-SUMIF([1]symbols!$A$2:$A$241,H39,[1]symbols!$G$2:$G$241)</f>
        <v>#VALUE!</v>
      </c>
      <c r="F39" s="65" t="e">
        <f>SUMIF([1]symbols!$A$2:$A$241,I39,[1]symbols!$F$2:$F$241)+SUMIF([1]symbols!$A$2:$A$241,I39,[1]symbols!$G$2:$G$241)-SUMIF([1]symbols!$A$2:$A$241,J39,[1]symbols!$F$2:$F$241)-SUMIF([1]symbols!$A$2:$A$241,J39,[1]symbols!$G$2:$G$241)</f>
        <v>#VALUE!</v>
      </c>
      <c r="G39" s="59" t="s">
        <v>272</v>
      </c>
      <c r="H39" s="59" t="s">
        <v>273</v>
      </c>
      <c r="I39" s="59" t="s">
        <v>274</v>
      </c>
      <c r="J39" s="59" t="s">
        <v>275</v>
      </c>
      <c r="K39" s="57"/>
      <c r="L39" s="57"/>
      <c r="O39" s="68">
        <v>64823985.350000001</v>
      </c>
      <c r="P39" s="68">
        <v>106218321.45</v>
      </c>
      <c r="Q39" s="57" t="e">
        <f t="shared" si="3"/>
        <v>#VALUE!</v>
      </c>
      <c r="S39" s="66">
        <f t="shared" si="1"/>
        <v>12429</v>
      </c>
      <c r="T39" s="91">
        <f t="shared" si="2"/>
        <v>50.82</v>
      </c>
    </row>
    <row r="40" spans="1:21" ht="15">
      <c r="A40" s="117" t="s">
        <v>12</v>
      </c>
      <c r="B40" s="120" t="s">
        <v>43</v>
      </c>
      <c r="C40" s="114">
        <v>-3319</v>
      </c>
      <c r="D40" s="114">
        <v>-8434</v>
      </c>
      <c r="E40" s="65" t="e">
        <f>SUMIF([1]symbols!A28:A267,G40,[1]symbols!F28:F267)+SUMIF([1]symbols!A28:A267,G40,[1]symbols!G28:G267)-SUMIF([1]symbols!A28:A267,H40,[1]symbols!F28:F267)-SUMIF([1]symbols!A28:A267,H40,[1]symbols!G28:G267)</f>
        <v>#VALUE!</v>
      </c>
      <c r="F40" s="65" t="e">
        <f>SUMIF([1]symbols!A28:A267,I40,[1]symbols!F28:F267)+SUMIF([1]symbols!A28:A267,I40,[1]symbols!G28:G267)-SUMIF([1]symbols!A28:A267,J40,[1]symbols!F28:F267)-SUMIF([1]symbols!A28:A267,J40,[1]symbols!G28:G267)</f>
        <v>#VALUE!</v>
      </c>
      <c r="G40" s="59">
        <v>111911</v>
      </c>
      <c r="H40" s="59">
        <v>211911</v>
      </c>
      <c r="I40" s="59">
        <v>111921</v>
      </c>
      <c r="J40" s="59">
        <v>211921</v>
      </c>
      <c r="K40" s="57"/>
      <c r="L40" s="57"/>
      <c r="O40" s="68">
        <v>-13715114.08</v>
      </c>
      <c r="P40" s="68">
        <v>-10794338.880000001</v>
      </c>
      <c r="Q40" s="57" t="e">
        <f t="shared" si="3"/>
        <v>#VALUE!</v>
      </c>
      <c r="S40" s="66">
        <f t="shared" si="1"/>
        <v>5115</v>
      </c>
      <c r="T40" s="91">
        <f t="shared" si="2"/>
        <v>-60.65</v>
      </c>
    </row>
    <row r="41" spans="1:21" ht="13.5" customHeight="1">
      <c r="A41" s="117">
        <v>16</v>
      </c>
      <c r="B41" s="119" t="s">
        <v>44</v>
      </c>
      <c r="C41" s="114">
        <v>225771</v>
      </c>
      <c r="D41" s="114">
        <v>222639</v>
      </c>
      <c r="E41" s="65" t="e">
        <f>SUMIF([1]symbols!A$2:A$241,G41,[1]symbols!$F$2:$F$241)+SUMIF([1]symbols!$A$2:$A$241,G41,[1]symbols!$G$2:$G$241)-SUMIF([1]symbols!$A$2:$A$241,H41,[1]symbols!$F$2:$F$241)-SUMIF([1]symbols!$A$2:$A$241,H41,[1]symbols!$G$2:$G$241)</f>
        <v>#VALUE!</v>
      </c>
      <c r="F41" s="65" t="e">
        <f>SUMIF([1]symbols!A29:A268,I41,[1]symbols!F29:F268)+SUMIF([1]symbols!A29:A268,I41,[1]symbols!G29:G268)-SUMIF([1]symbols!A29:A268,J41,[1]symbols!F29:F268)-SUMIF([1]symbols!A29:A268,J41,[1]symbols!G29:G268)</f>
        <v>#VALUE!</v>
      </c>
      <c r="G41" s="59" t="s">
        <v>276</v>
      </c>
      <c r="H41" s="59" t="s">
        <v>277</v>
      </c>
      <c r="I41" s="59" t="s">
        <v>278</v>
      </c>
      <c r="J41" s="59" t="s">
        <v>279</v>
      </c>
      <c r="K41" s="57"/>
      <c r="L41" s="57"/>
      <c r="O41" s="68">
        <v>84741791.409999996</v>
      </c>
      <c r="P41" s="68">
        <v>0</v>
      </c>
      <c r="Q41" s="57" t="e">
        <f t="shared" si="3"/>
        <v>#VALUE!</v>
      </c>
      <c r="S41" s="66">
        <f t="shared" si="1"/>
        <v>3132</v>
      </c>
      <c r="T41" s="91">
        <f t="shared" si="2"/>
        <v>1.41</v>
      </c>
    </row>
    <row r="42" spans="1:21" s="23" customFormat="1" ht="15">
      <c r="A42" s="121">
        <v>20</v>
      </c>
      <c r="B42" s="122" t="s">
        <v>45</v>
      </c>
      <c r="C42" s="123">
        <v>35439323</v>
      </c>
      <c r="D42" s="123">
        <f>D14+D15+D16+D17+D18+D21+D28+D30+D32+D33+D35+D36+D37+D39+D41+D34</f>
        <v>33197323</v>
      </c>
      <c r="E42" s="72" t="e">
        <f>E41+E39+E37+E36+E35+E34+E33+E32+E30+E28+E21+E18+E17+E16+E15+E14</f>
        <v>#VALUE!</v>
      </c>
      <c r="F42" s="72" t="e">
        <f>F41+F39+F37+F36+F35+F34+F33+F32+F30+F28+F21+F18+F17+F16+F15+F14</f>
        <v>#VALUE!</v>
      </c>
      <c r="G42" s="73" t="s">
        <v>227</v>
      </c>
      <c r="H42" s="73" t="s">
        <v>227</v>
      </c>
      <c r="I42" s="73" t="s">
        <v>227</v>
      </c>
      <c r="J42" s="73" t="s">
        <v>227</v>
      </c>
      <c r="K42" s="74"/>
      <c r="L42" s="74"/>
      <c r="O42" s="75">
        <v>31591570239.759998</v>
      </c>
      <c r="P42" s="76">
        <v>34865492237.870003</v>
      </c>
      <c r="Q42" s="57" t="e">
        <f t="shared" si="3"/>
        <v>#VALUE!</v>
      </c>
      <c r="S42" s="66">
        <f t="shared" si="1"/>
        <v>2242000</v>
      </c>
      <c r="T42" s="91">
        <f t="shared" si="2"/>
        <v>6.75</v>
      </c>
      <c r="U42" s="108"/>
    </row>
    <row r="43" spans="1:21" ht="15">
      <c r="A43" s="117" t="s">
        <v>13</v>
      </c>
      <c r="B43" s="120" t="s">
        <v>25</v>
      </c>
      <c r="C43" s="114">
        <v>18209609</v>
      </c>
      <c r="D43" s="114">
        <v>14842402</v>
      </c>
      <c r="E43" s="65">
        <v>14592993022.440001</v>
      </c>
      <c r="F43" s="65" t="e">
        <f>#REF!+#REF!+#REF!+#REF!</f>
        <v>#REF!</v>
      </c>
      <c r="G43" s="59" t="s">
        <v>227</v>
      </c>
      <c r="H43" s="59" t="s">
        <v>227</v>
      </c>
      <c r="I43" s="59" t="s">
        <v>227</v>
      </c>
      <c r="J43" s="59" t="s">
        <v>227</v>
      </c>
      <c r="K43" s="57"/>
      <c r="L43" s="57"/>
      <c r="O43" s="68">
        <v>14592993022.440001</v>
      </c>
      <c r="P43" s="68">
        <v>15276081770.139999</v>
      </c>
      <c r="Q43" s="57">
        <f t="shared" si="3"/>
        <v>0</v>
      </c>
      <c r="R43" s="57"/>
      <c r="S43" s="66">
        <f t="shared" si="1"/>
        <v>3367207</v>
      </c>
      <c r="T43" s="91">
        <f t="shared" si="2"/>
        <v>22.69</v>
      </c>
    </row>
    <row r="44" spans="1:21" ht="15" customHeight="1">
      <c r="A44" s="190" t="s">
        <v>46</v>
      </c>
      <c r="B44" s="191"/>
      <c r="C44" s="191"/>
      <c r="D44" s="192"/>
      <c r="E44" s="60"/>
      <c r="F44" s="60"/>
      <c r="G44" s="59" t="s">
        <v>227</v>
      </c>
      <c r="H44" s="59" t="s">
        <v>227</v>
      </c>
      <c r="I44" s="59" t="s">
        <v>227</v>
      </c>
      <c r="J44" s="59" t="s">
        <v>227</v>
      </c>
      <c r="K44" s="57"/>
      <c r="L44" s="57"/>
      <c r="O44" s="68"/>
      <c r="P44" s="68"/>
      <c r="Q44" s="57"/>
      <c r="S44" s="66"/>
      <c r="T44" s="91"/>
    </row>
    <row r="45" spans="1:21" ht="15">
      <c r="A45" s="117">
        <v>21</v>
      </c>
      <c r="B45" s="119" t="s">
        <v>47</v>
      </c>
      <c r="C45" s="7">
        <v>1662129</v>
      </c>
      <c r="D45" s="7">
        <v>3082554</v>
      </c>
      <c r="E45" s="65" t="e">
        <f>-SUMIF([1]symbols!A$2:A$241,G45,[1]symbols!$F$2:$F$241)-SUMIF([1]symbols!$A$2:$A$241,G45,[1]symbols!$G$2:$G$241)+SUMIF([1]symbols!$A$2:$A$241,H45,[1]symbols!$F$2:$F$241)+SUMIF([1]symbols!$A$2:$A$241,H45,[1]symbols!$G$2:$G$241)</f>
        <v>#VALUE!</v>
      </c>
      <c r="F45" s="65" t="e">
        <f>-SUMIF([1]symbols!$A$2:$A$241,I45,[1]symbols!$F$2:$F$241)-SUMIF([1]symbols!$A$2:$A$241,I45,[1]symbols!$G$2:$G$241)+SUMIF([1]symbols!$A$2:$A$241,J45,[1]symbols!$F$2:$F$241)+SUMIF([1]symbols!$A$2:$A$241,J45,[1]symbols!$G$2:$G$241)</f>
        <v>#VALUE!</v>
      </c>
      <c r="G45" s="59" t="s">
        <v>280</v>
      </c>
      <c r="H45" s="59" t="s">
        <v>281</v>
      </c>
      <c r="I45" s="59" t="s">
        <v>282</v>
      </c>
      <c r="J45" s="59" t="s">
        <v>283</v>
      </c>
      <c r="K45" s="57"/>
      <c r="L45" s="57"/>
      <c r="O45" s="68">
        <v>6118852906.3599997</v>
      </c>
      <c r="P45" s="68">
        <v>6205725616.4899998</v>
      </c>
      <c r="Q45" s="57" t="e">
        <f t="shared" ref="Q45:Q67" si="4">O45-E45</f>
        <v>#VALUE!</v>
      </c>
      <c r="S45" s="66">
        <f t="shared" si="1"/>
        <v>-1420425</v>
      </c>
      <c r="T45" s="92">
        <f t="shared" si="2"/>
        <v>-46.08</v>
      </c>
    </row>
    <row r="46" spans="1:21" ht="15">
      <c r="A46" s="117" t="s">
        <v>284</v>
      </c>
      <c r="B46" s="120" t="s">
        <v>25</v>
      </c>
      <c r="C46" s="7">
        <v>284755</v>
      </c>
      <c r="D46" s="7">
        <v>1512889</v>
      </c>
      <c r="E46" s="65" t="e">
        <f>-SUMIF([1]symbols!A33:A272,G45,[1]symbols!G33:G272)+SUMIF([1]symbols!A33:A272,H45,[1]symbols!G33:G272)</f>
        <v>#VALUE!</v>
      </c>
      <c r="F46" s="65" t="e">
        <f>-SUMIF([1]symbols!A33:A272,I45,[1]symbols!G33:G272)+SUMIF([1]symbols!A33:A272,J45,[1]symbols!G33:G272)</f>
        <v>#VALUE!</v>
      </c>
      <c r="G46" s="59" t="s">
        <v>280</v>
      </c>
      <c r="H46" s="59" t="s">
        <v>281</v>
      </c>
      <c r="I46" s="59" t="s">
        <v>282</v>
      </c>
      <c r="J46" s="59" t="s">
        <v>283</v>
      </c>
      <c r="K46" s="57"/>
      <c r="L46" s="57"/>
      <c r="O46" s="68">
        <v>3328282449.5900002</v>
      </c>
      <c r="P46" s="68">
        <v>3858768003.48</v>
      </c>
      <c r="Q46" s="57" t="e">
        <f t="shared" si="4"/>
        <v>#VALUE!</v>
      </c>
      <c r="S46" s="66">
        <f t="shared" si="1"/>
        <v>-1228134</v>
      </c>
      <c r="T46" s="91">
        <f t="shared" si="2"/>
        <v>-81.180000000000007</v>
      </c>
    </row>
    <row r="47" spans="1:21" ht="15">
      <c r="A47" s="117">
        <v>22</v>
      </c>
      <c r="B47" s="119" t="s">
        <v>48</v>
      </c>
      <c r="C47" s="7">
        <v>24516440</v>
      </c>
      <c r="D47" s="7">
        <v>20443606</v>
      </c>
      <c r="E47" s="65" t="e">
        <f>E48+E52</f>
        <v>#VALUE!</v>
      </c>
      <c r="F47" s="65" t="e">
        <f>F48+F52</f>
        <v>#VALUE!</v>
      </c>
      <c r="G47" s="59" t="s">
        <v>227</v>
      </c>
      <c r="H47" s="59" t="s">
        <v>227</v>
      </c>
      <c r="I47" s="59" t="s">
        <v>227</v>
      </c>
      <c r="J47" s="59" t="s">
        <v>227</v>
      </c>
      <c r="K47" s="57"/>
      <c r="L47" s="57"/>
      <c r="O47" s="68">
        <v>17604478284.560001</v>
      </c>
      <c r="P47" s="68">
        <v>20093668949.389999</v>
      </c>
      <c r="Q47" s="57" t="e">
        <f t="shared" si="4"/>
        <v>#VALUE!</v>
      </c>
      <c r="S47" s="66">
        <f t="shared" si="1"/>
        <v>4072834</v>
      </c>
      <c r="T47" s="91">
        <f t="shared" si="2"/>
        <v>19.920000000000002</v>
      </c>
    </row>
    <row r="48" spans="1:21" ht="15">
      <c r="A48" s="117" t="s">
        <v>285</v>
      </c>
      <c r="B48" s="120" t="s">
        <v>49</v>
      </c>
      <c r="C48" s="7">
        <v>12137983</v>
      </c>
      <c r="D48" s="7">
        <v>9279124</v>
      </c>
      <c r="E48" s="65" t="e">
        <f>-SUMIF([1]symbols!A$2:A$241,G48,[1]symbols!$F$2:$F$241)-SUMIF([1]symbols!$A$2:$A$241,G48,[1]symbols!$G$2:$G$241)+SUMIF([1]symbols!$A$2:$A$241,H48,[1]symbols!$F$2:$F$241)+SUMIF([1]symbols!$A$2:$A$241,H48,[1]symbols!$G$2:$G$241)</f>
        <v>#VALUE!</v>
      </c>
      <c r="F48" s="65" t="e">
        <f>-SUMIF([1]symbols!$A$2:$A$241,I48,[1]symbols!$F$2:$F$241)-SUMIF([1]symbols!$A$2:$A$241,I48,[1]symbols!$G$2:$G$241)+SUMIF([1]symbols!$A$2:$A$241,J48,[1]symbols!$F$2:$F$241)+SUMIF([1]symbols!$A$2:$A$241,J48,[1]symbols!$G$2:$G$241)</f>
        <v>#VALUE!</v>
      </c>
      <c r="G48" s="59" t="s">
        <v>286</v>
      </c>
      <c r="H48" s="59" t="s">
        <v>287</v>
      </c>
      <c r="I48" s="59" t="s">
        <v>288</v>
      </c>
      <c r="J48" s="59" t="s">
        <v>289</v>
      </c>
      <c r="K48" s="57"/>
      <c r="L48" s="57"/>
      <c r="O48" s="68">
        <v>7826998713.9200001</v>
      </c>
      <c r="P48" s="68">
        <v>11464415347.290001</v>
      </c>
      <c r="Q48" s="57" t="e">
        <f t="shared" si="4"/>
        <v>#VALUE!</v>
      </c>
      <c r="S48" s="66">
        <f t="shared" si="1"/>
        <v>2858859</v>
      </c>
      <c r="T48" s="91">
        <f t="shared" si="2"/>
        <v>30.81</v>
      </c>
    </row>
    <row r="49" spans="1:20" ht="15">
      <c r="A49" s="117" t="s">
        <v>290</v>
      </c>
      <c r="B49" s="120" t="s">
        <v>25</v>
      </c>
      <c r="C49" s="7">
        <v>5671217</v>
      </c>
      <c r="D49" s="7">
        <v>3078457</v>
      </c>
      <c r="E49" s="65" t="e">
        <f>-SUMIF([1]symbols!A36:A275,G48,[1]symbols!G36:G275)+SUMIF([1]symbols!A36:A275,H48,[1]symbols!G36:G275)</f>
        <v>#VALUE!</v>
      </c>
      <c r="F49" s="65" t="e">
        <f>-SUMIF([1]symbols!A36:A275,I48,[1]symbols!G36:G275)+SUMIF([1]symbols!A36:A275,J48,[1]symbols!G36:G275)</f>
        <v>#VALUE!</v>
      </c>
      <c r="G49" s="59" t="s">
        <v>286</v>
      </c>
      <c r="H49" s="59" t="s">
        <v>287</v>
      </c>
      <c r="I49" s="59" t="s">
        <v>288</v>
      </c>
      <c r="J49" s="59" t="s">
        <v>289</v>
      </c>
      <c r="K49" s="57"/>
      <c r="L49" s="57"/>
      <c r="O49" s="68">
        <v>3240965564</v>
      </c>
      <c r="P49" s="68">
        <v>3609144450.4899998</v>
      </c>
      <c r="Q49" s="57" t="e">
        <f t="shared" si="4"/>
        <v>#VALUE!</v>
      </c>
      <c r="S49" s="66">
        <f t="shared" si="1"/>
        <v>2592760</v>
      </c>
      <c r="T49" s="91">
        <f t="shared" si="2"/>
        <v>84.22</v>
      </c>
    </row>
    <row r="50" spans="1:20" ht="15">
      <c r="A50" s="117" t="s">
        <v>291</v>
      </c>
      <c r="B50" s="120" t="s">
        <v>50</v>
      </c>
      <c r="C50" s="7">
        <v>8373698</v>
      </c>
      <c r="D50" s="7">
        <v>6334791</v>
      </c>
      <c r="E50" s="64" t="e">
        <f>-SUMIF([1]symbols!A38:A277,G50,[1]symbols!F38:F277)-SUMIF([1]symbols!A38:A277,G50,[1]symbols!G38:G277)+SUMIF([1]symbols!A38:A277,H50,[1]symbols!F38:F277)+SUMIF([1]symbols!A38:A277,H50,[1]symbols!G38:G277)</f>
        <v>#VALUE!</v>
      </c>
      <c r="F50" s="65" t="e">
        <f>-SUMIF([1]symbols!A38:A277,I50,[1]symbols!F38:F277)-SUMIF([1]symbols!A38:A277,I50,[1]symbols!G38:G277)+SUMIF([1]symbols!A38:A277,J50,[1]symbols!F38:F277)+SUMIF([1]symbols!A38:A277,J50,[1]symbols!G38:G277)</f>
        <v>#VALUE!</v>
      </c>
      <c r="G50" s="59">
        <v>121311</v>
      </c>
      <c r="H50" s="59">
        <v>221311</v>
      </c>
      <c r="I50" s="59">
        <v>121321</v>
      </c>
      <c r="J50" s="59">
        <v>221321</v>
      </c>
      <c r="K50" s="57"/>
      <c r="L50" s="57"/>
      <c r="O50" s="67">
        <v>5213720984.7200003</v>
      </c>
      <c r="P50" s="68">
        <v>9190517317.6700001</v>
      </c>
      <c r="Q50" s="57" t="e">
        <f t="shared" si="4"/>
        <v>#VALUE!</v>
      </c>
      <c r="S50" s="66">
        <f t="shared" si="1"/>
        <v>2038907</v>
      </c>
      <c r="T50" s="91">
        <f t="shared" si="2"/>
        <v>32.19</v>
      </c>
    </row>
    <row r="51" spans="1:20" ht="15">
      <c r="A51" s="117" t="s">
        <v>292</v>
      </c>
      <c r="B51" s="124" t="s">
        <v>25</v>
      </c>
      <c r="C51" s="7">
        <v>4030670</v>
      </c>
      <c r="D51" s="7">
        <v>1864267</v>
      </c>
      <c r="E51" s="64" t="e">
        <f>-SUMIF([1]symbols!A38:A277,G50,[1]symbols!G38:G277)+SUMIF([1]symbols!A38:A277,H50,[1]symbols!G38:G277)</f>
        <v>#VALUE!</v>
      </c>
      <c r="F51" s="65" t="e">
        <f>-SUMIF([1]symbols!A38:A277,I50,[1]symbols!G38:G277)+SUMIF([1]symbols!A38:A277,J50,[1]symbols!G38:G277)</f>
        <v>#VALUE!</v>
      </c>
      <c r="G51" s="59">
        <v>121311</v>
      </c>
      <c r="H51" s="59">
        <v>221311</v>
      </c>
      <c r="I51" s="59">
        <v>121321</v>
      </c>
      <c r="J51" s="59">
        <v>221321</v>
      </c>
      <c r="K51" s="57"/>
      <c r="L51" s="57"/>
      <c r="O51" s="67">
        <v>1890710011.8699999</v>
      </c>
      <c r="P51" s="68">
        <v>2682370387.1100001</v>
      </c>
      <c r="Q51" s="57" t="e">
        <f t="shared" si="4"/>
        <v>#VALUE!</v>
      </c>
      <c r="S51" s="66">
        <f t="shared" si="1"/>
        <v>2166403</v>
      </c>
      <c r="T51" s="91">
        <f t="shared" si="2"/>
        <v>116.21</v>
      </c>
    </row>
    <row r="52" spans="1:20" ht="15">
      <c r="A52" s="117" t="s">
        <v>293</v>
      </c>
      <c r="B52" s="120" t="s">
        <v>51</v>
      </c>
      <c r="C52" s="7">
        <v>12378457</v>
      </c>
      <c r="D52" s="7">
        <v>11164482</v>
      </c>
      <c r="E52" s="65" t="e">
        <f>-SUMIF([1]symbols!A$2:A$241,G52,[1]symbols!$F$2:$F$241)-SUMIF([1]symbols!$A$2:$A$241,G52,[1]symbols!$G$2:$G$241)+SUMIF([1]symbols!$A$2:$A$241,H52,[1]symbols!$F$2:$F$241)+SUMIF([1]symbols!$A$2:$A$241,H52,[1]symbols!$G$2:$G$241)</f>
        <v>#VALUE!</v>
      </c>
      <c r="F52" s="65" t="e">
        <f>-SUMIF([1]symbols!$A$2:$A$241,I52,[1]symbols!$F$2:$F$241)-SUMIF([1]symbols!$A$2:$A$241,I52,[1]symbols!$G$2:$G$241)+SUMIF([1]symbols!$A$2:$A$241,J52,[1]symbols!$F$2:$F$241)+SUMIF([1]symbols!$A$2:$A$241,J52,[1]symbols!$G$2:$G$241)</f>
        <v>#VALUE!</v>
      </c>
      <c r="G52" s="59" t="s">
        <v>294</v>
      </c>
      <c r="H52" s="59" t="s">
        <v>295</v>
      </c>
      <c r="I52" s="59" t="s">
        <v>296</v>
      </c>
      <c r="J52" s="59" t="s">
        <v>297</v>
      </c>
      <c r="K52" s="57"/>
      <c r="L52" s="57"/>
      <c r="O52" s="68">
        <v>9777479570.6399994</v>
      </c>
      <c r="P52" s="68">
        <v>8629253602.1000004</v>
      </c>
      <c r="Q52" s="57" t="e">
        <f t="shared" si="4"/>
        <v>#VALUE!</v>
      </c>
      <c r="S52" s="66">
        <f t="shared" si="1"/>
        <v>1213975</v>
      </c>
      <c r="T52" s="91">
        <f t="shared" si="2"/>
        <v>10.87</v>
      </c>
    </row>
    <row r="53" spans="1:20" ht="15">
      <c r="A53" s="117" t="s">
        <v>298</v>
      </c>
      <c r="B53" s="120" t="s">
        <v>25</v>
      </c>
      <c r="C53" s="7">
        <v>7767762</v>
      </c>
      <c r="D53" s="7">
        <v>5910766</v>
      </c>
      <c r="E53" s="65" t="e">
        <f>-SUMIF([1]symbols!A40:A279,G52,[1]symbols!G40:G279)+SUMIF([1]symbols!A40:A279,H52,[1]symbols!G40:G279)</f>
        <v>#VALUE!</v>
      </c>
      <c r="F53" s="65" t="e">
        <f>-SUMIF([1]symbols!A40:A279,I52,[1]symbols!G40:G279)+SUMIF([1]symbols!A40:A279,J52,[1]symbols!G40:G279)</f>
        <v>#VALUE!</v>
      </c>
      <c r="G53" s="59" t="s">
        <v>294</v>
      </c>
      <c r="H53" s="59" t="s">
        <v>295</v>
      </c>
      <c r="I53" s="59" t="s">
        <v>296</v>
      </c>
      <c r="J53" s="59" t="s">
        <v>297</v>
      </c>
      <c r="K53" s="57"/>
      <c r="L53" s="57"/>
      <c r="O53" s="68">
        <v>5888749528.0200005</v>
      </c>
      <c r="P53" s="68">
        <v>5356830973.5699997</v>
      </c>
      <c r="Q53" s="57" t="e">
        <f t="shared" si="4"/>
        <v>#VALUE!</v>
      </c>
      <c r="S53" s="66">
        <f t="shared" si="1"/>
        <v>1856996</v>
      </c>
      <c r="T53" s="91">
        <f t="shared" si="2"/>
        <v>31.42</v>
      </c>
    </row>
    <row r="54" spans="1:20" ht="15">
      <c r="A54" s="117" t="s">
        <v>299</v>
      </c>
      <c r="B54" s="120" t="s">
        <v>52</v>
      </c>
      <c r="C54" s="7">
        <v>3277904</v>
      </c>
      <c r="D54" s="7">
        <v>3550673</v>
      </c>
      <c r="E54" s="65" t="e">
        <f>-SUMIF([1]symbols!A42:A281,G54,[1]symbols!F42:F281)-SUMIF([1]symbols!A42:A281,G54,[1]symbols!G42:G281)+SUMIF([1]symbols!A42:A281,H54,[1]symbols!F42:F281)+SUMIF([1]symbols!A42:A281,H54,[1]symbols!G42:G281)</f>
        <v>#VALUE!</v>
      </c>
      <c r="F54" s="65" t="e">
        <f>-SUMIF([1]symbols!A42:A281,I54,[1]symbols!F42:F281)-SUMIF([1]symbols!A42:A281,I54,[1]symbols!G42:G281)+SUMIF([1]symbols!A42:A281,J54,[1]symbols!F42:F281)+SUMIF([1]symbols!A42:A281,J54,[1]symbols!G42:G281)</f>
        <v>#VALUE!</v>
      </c>
      <c r="G54" s="59">
        <v>121411</v>
      </c>
      <c r="H54" s="59">
        <v>221411</v>
      </c>
      <c r="I54" s="59">
        <v>121421</v>
      </c>
      <c r="J54" s="59">
        <v>221421</v>
      </c>
      <c r="K54" s="57"/>
      <c r="L54" s="57"/>
      <c r="O54" s="68">
        <v>2853433170.2800002</v>
      </c>
      <c r="P54" s="68">
        <v>2303812042.27</v>
      </c>
      <c r="Q54" s="57" t="e">
        <f t="shared" si="4"/>
        <v>#VALUE!</v>
      </c>
      <c r="S54" s="66">
        <f t="shared" si="1"/>
        <v>-272769</v>
      </c>
      <c r="T54" s="91">
        <f t="shared" si="2"/>
        <v>-7.68</v>
      </c>
    </row>
    <row r="55" spans="1:20" ht="15">
      <c r="A55" s="117" t="s">
        <v>300</v>
      </c>
      <c r="B55" s="124" t="s">
        <v>25</v>
      </c>
      <c r="C55" s="7">
        <v>1579402</v>
      </c>
      <c r="D55" s="7">
        <v>1268712</v>
      </c>
      <c r="E55" s="65" t="e">
        <f>-SUMIF([1]symbols!A42:A281,G54,[1]symbols!G42:G281)+SUMIF([1]symbols!A42:A281,H54,[1]symbols!G42:G281)</f>
        <v>#VALUE!</v>
      </c>
      <c r="F55" s="65" t="e">
        <f>-SUMIF([1]symbols!A42:A281,I54,[1]symbols!G42:G281)+SUMIF([1]symbols!A42:A281,J54,[1]symbols!G42:G281)</f>
        <v>#VALUE!</v>
      </c>
      <c r="G55" s="59">
        <v>121411</v>
      </c>
      <c r="H55" s="59">
        <v>221411</v>
      </c>
      <c r="I55" s="59">
        <v>121421</v>
      </c>
      <c r="J55" s="59">
        <v>221421</v>
      </c>
      <c r="K55" s="57"/>
      <c r="L55" s="57"/>
      <c r="O55" s="68">
        <v>1262360570.8499999</v>
      </c>
      <c r="P55" s="68">
        <v>1096761947.05</v>
      </c>
      <c r="Q55" s="57" t="e">
        <f t="shared" si="4"/>
        <v>#VALUE!</v>
      </c>
      <c r="S55" s="66">
        <f t="shared" si="1"/>
        <v>310690</v>
      </c>
      <c r="T55" s="91">
        <f t="shared" si="2"/>
        <v>24.49</v>
      </c>
    </row>
    <row r="56" spans="1:20" ht="15">
      <c r="A56" s="117">
        <v>23</v>
      </c>
      <c r="B56" s="119" t="s">
        <v>53</v>
      </c>
      <c r="C56" s="7">
        <v>0</v>
      </c>
      <c r="D56" s="7">
        <v>109</v>
      </c>
      <c r="E56" s="65" t="e">
        <f>-SUMIF([1]symbols!A44:A283,G56,[1]symbols!F44:F283)-SUMIF([1]symbols!A44:A283,G56,[1]symbols!G44:G283)+SUMIF([1]symbols!A44:A283,H56,[1]symbols!F44:F283)+SUMIF([1]symbols!A44:A283,H56,[1]symbols!G44:G283)</f>
        <v>#VALUE!</v>
      </c>
      <c r="F56" s="65" t="e">
        <f>-SUMIF([1]symbols!$A$2:$A$241,I56,[1]symbols!$F$2:$F$241)-SUMIF([1]symbols!$A$2:$A$241,I56,[1]symbols!$G$2:$G$241)+SUMIF([1]symbols!$A$2:$A$241,J56,[1]symbols!$F$2:$F$241)+SUMIF([1]symbols!$A$2:$A$241,J56,[1]symbols!$G$2:$G$241)</f>
        <v>#VALUE!</v>
      </c>
      <c r="G56" s="59">
        <v>120410</v>
      </c>
      <c r="H56" s="59" t="s">
        <v>301</v>
      </c>
      <c r="I56" s="59" t="s">
        <v>302</v>
      </c>
      <c r="J56" s="59" t="s">
        <v>303</v>
      </c>
      <c r="K56" s="57"/>
      <c r="L56" s="57"/>
      <c r="O56" s="68">
        <v>112040.75</v>
      </c>
      <c r="P56" s="68">
        <v>108401.71</v>
      </c>
      <c r="Q56" s="57" t="e">
        <f t="shared" si="4"/>
        <v>#VALUE!</v>
      </c>
      <c r="S56" s="66">
        <f t="shared" si="1"/>
        <v>-109</v>
      </c>
      <c r="T56" s="91">
        <f t="shared" si="2"/>
        <v>-100</v>
      </c>
    </row>
    <row r="57" spans="1:20" ht="15">
      <c r="A57" s="117" t="s">
        <v>304</v>
      </c>
      <c r="B57" s="120" t="s">
        <v>25</v>
      </c>
      <c r="C57" s="7">
        <v>0</v>
      </c>
      <c r="D57" s="7">
        <v>0</v>
      </c>
      <c r="E57" s="69" t="e">
        <f>-SUMIF([1]symbols!A44:A283,G56,[1]symbols!G44:G283)+SUMIF([1]symbols!A44:A283,H56,[1]symbols!G44:G283)</f>
        <v>#VALUE!</v>
      </c>
      <c r="F57" s="65" t="e">
        <f>-SUMIF([1]symbols!A44:A283,I56,[1]symbols!G44:G283)+SUMIF([1]symbols!A44:A283,J56,[1]symbols!G44:G283)</f>
        <v>#VALUE!</v>
      </c>
      <c r="G57" s="59">
        <v>120410</v>
      </c>
      <c r="H57" s="59" t="s">
        <v>301</v>
      </c>
      <c r="I57" s="59" t="s">
        <v>302</v>
      </c>
      <c r="J57" s="59" t="s">
        <v>303</v>
      </c>
      <c r="K57" s="57"/>
      <c r="L57" s="57"/>
      <c r="O57" s="68">
        <v>0</v>
      </c>
      <c r="P57" s="68">
        <v>0</v>
      </c>
      <c r="Q57" s="57" t="e">
        <f t="shared" si="4"/>
        <v>#VALUE!</v>
      </c>
      <c r="S57" s="66"/>
      <c r="T57" s="91"/>
    </row>
    <row r="58" spans="1:20" ht="15">
      <c r="A58" s="117">
        <v>24</v>
      </c>
      <c r="B58" s="119" t="s">
        <v>54</v>
      </c>
      <c r="C58" s="7">
        <v>3272979</v>
      </c>
      <c r="D58" s="7">
        <v>2036434</v>
      </c>
      <c r="E58" s="65" t="e">
        <f>-SUMIF([1]symbols!A46:A285,G58,[1]symbols!F46:F285)-SUMIF([1]symbols!A46:A285,G58,[1]symbols!G46:G285)+SUMIF([1]symbols!A46:A285,H58,[1]symbols!F46:F285)+SUMIF([1]symbols!A46:A285,H58,[1]symbols!G46:G285)</f>
        <v>#VALUE!</v>
      </c>
      <c r="F58" s="65" t="e">
        <f>-SUMIF([1]symbols!$A$2:$A$241,I58,[1]symbols!$F$2:$F$241)-SUMIF([1]symbols!$A$2:$A$241,I58,[1]symbols!$G$2:$G$241)+SUMIF([1]symbols!$A$2:$A$241,J58,[1]symbols!$F$2:$F$241)+SUMIF([1]symbols!$A$2:$A$241,J58,[1]symbols!$G$2:$G$241)</f>
        <v>#VALUE!</v>
      </c>
      <c r="G58" s="59" t="s">
        <v>305</v>
      </c>
      <c r="H58" s="59" t="s">
        <v>306</v>
      </c>
      <c r="I58" s="59" t="s">
        <v>307</v>
      </c>
      <c r="J58" s="59" t="s">
        <v>308</v>
      </c>
      <c r="K58" s="57"/>
      <c r="L58" s="57"/>
      <c r="O58" s="68">
        <v>1991036334.22</v>
      </c>
      <c r="P58" s="68">
        <v>2219588935.6100001</v>
      </c>
      <c r="Q58" s="57" t="e">
        <f t="shared" si="4"/>
        <v>#VALUE!</v>
      </c>
      <c r="S58" s="66">
        <f t="shared" si="1"/>
        <v>1236545</v>
      </c>
      <c r="T58" s="91">
        <f t="shared" si="2"/>
        <v>60.72</v>
      </c>
    </row>
    <row r="59" spans="1:20" ht="15">
      <c r="A59" s="117">
        <v>25</v>
      </c>
      <c r="B59" s="119" t="s">
        <v>55</v>
      </c>
      <c r="C59" s="7">
        <v>0</v>
      </c>
      <c r="D59" s="7">
        <v>0</v>
      </c>
      <c r="E59" s="65" t="e">
        <f>-SUMIF([1]symbols!A47:A286,G59,[1]symbols!F47:F286)-SUMIF([1]symbols!A47:A286,G59,[1]symbols!G47:G286)+SUMIF([1]symbols!A47:A286,H59,[1]symbols!F47:F286)+SUMIF([1]symbols!A47:A286,H59,[1]symbols!G47:G286)</f>
        <v>#VALUE!</v>
      </c>
      <c r="F59" s="65" t="e">
        <f>-SUMIF([1]symbols!A47:A286,I59,[1]symbols!F47:F286)-SUMIF([1]symbols!A47:A286,I59,[1]symbols!G47:G286)+SUMIF([1]symbols!A47:A286,J59,[1]symbols!F47:F286)+SUMIF([1]symbols!A47:A286,J59,[1]symbols!G47:G286)</f>
        <v>#VALUE!</v>
      </c>
      <c r="G59" s="59" t="s">
        <v>309</v>
      </c>
      <c r="H59" s="59" t="s">
        <v>310</v>
      </c>
      <c r="I59" s="59" t="s">
        <v>311</v>
      </c>
      <c r="J59" s="59" t="s">
        <v>312</v>
      </c>
      <c r="K59" s="57"/>
      <c r="L59" s="57"/>
      <c r="O59" s="68">
        <v>23045929</v>
      </c>
      <c r="P59" s="68">
        <v>0</v>
      </c>
      <c r="Q59" s="57" t="e">
        <f t="shared" si="4"/>
        <v>#VALUE!</v>
      </c>
      <c r="S59" s="66">
        <f t="shared" si="1"/>
        <v>0</v>
      </c>
      <c r="T59" s="91" t="e">
        <f t="shared" si="2"/>
        <v>#DIV/0!</v>
      </c>
    </row>
    <row r="60" spans="1:20" ht="15">
      <c r="A60" s="117">
        <v>26</v>
      </c>
      <c r="B60" s="119" t="s">
        <v>56</v>
      </c>
      <c r="C60" s="7">
        <v>0</v>
      </c>
      <c r="D60" s="7">
        <v>0</v>
      </c>
      <c r="E60" s="69" t="e">
        <f>-SUMIF([1]symbols!A48:A287,G60,[1]symbols!F48:F287)-SUMIF([1]symbols!A48:A287,G60,[1]symbols!G48:G287)+SUMIF([1]symbols!A48:A287,H60,[1]symbols!F48:F287)+SUMIF([1]symbols!A48:A287,H60,[1]symbols!G48:G287)</f>
        <v>#VALUE!</v>
      </c>
      <c r="F60" s="65" t="e">
        <f>-SUMIF([1]symbols!A48:A287,I60,[1]symbols!F48:F287)-SUMIF([1]symbols!A48:A287,I60,[1]symbols!G48:G287)+SUMIF([1]symbols!A48:A287,J60,[1]symbols!F48:F287)+SUMIF([1]symbols!A48:A287,J60,[1]symbols!G48:G287)</f>
        <v>#VALUE!</v>
      </c>
      <c r="G60" s="59" t="s">
        <v>313</v>
      </c>
      <c r="H60" s="59" t="s">
        <v>314</v>
      </c>
      <c r="I60" s="59" t="s">
        <v>315</v>
      </c>
      <c r="J60" s="59" t="s">
        <v>316</v>
      </c>
      <c r="K60" s="57"/>
      <c r="L60" s="57"/>
      <c r="O60" s="68">
        <v>0</v>
      </c>
      <c r="P60" s="68">
        <v>0</v>
      </c>
      <c r="Q60" s="57" t="e">
        <f t="shared" si="4"/>
        <v>#VALUE!</v>
      </c>
      <c r="S60" s="66"/>
      <c r="T60" s="91"/>
    </row>
    <row r="61" spans="1:20" ht="15">
      <c r="A61" s="117">
        <v>27</v>
      </c>
      <c r="B61" s="119" t="s">
        <v>57</v>
      </c>
      <c r="C61" s="7">
        <v>14645</v>
      </c>
      <c r="D61" s="7">
        <v>7626</v>
      </c>
      <c r="E61" s="65" t="e">
        <f>-SUMIF([1]symbols!A49:A288,G61,[1]symbols!F49:F288)-SUMIF([1]symbols!A49:A288,G61,[1]symbols!G49:G288)+SUMIF([1]symbols!A49:A288,H61,[1]symbols!F49:F288)+SUMIF([1]symbols!A49:A288,H61,[1]symbols!G49:G288)</f>
        <v>#VALUE!</v>
      </c>
      <c r="F61" s="65" t="e">
        <f>-SUMIF([1]symbols!$A$2:$A$241,I61,[1]symbols!$F$2:$F$241)-SUMIF([1]symbols!$A$2:$A$241,I61,[1]symbols!$G$2:$G$241)+SUMIF([1]symbols!$A$2:$A$241,J61,[1]symbols!$F$2:$F$241)+SUMIF([1]symbols!$A$2:$A$241,J61,[1]symbols!$G$2:$G$241)</f>
        <v>#VALUE!</v>
      </c>
      <c r="G61" s="59" t="s">
        <v>317</v>
      </c>
      <c r="H61" s="59" t="s">
        <v>318</v>
      </c>
      <c r="I61" s="59" t="s">
        <v>319</v>
      </c>
      <c r="J61" s="59" t="s">
        <v>320</v>
      </c>
      <c r="K61" s="57"/>
      <c r="L61" s="57"/>
      <c r="O61" s="68">
        <v>36738501.289999999</v>
      </c>
      <c r="P61" s="68">
        <v>28190572.289999999</v>
      </c>
      <c r="Q61" s="57" t="e">
        <f t="shared" si="4"/>
        <v>#VALUE!</v>
      </c>
      <c r="S61" s="66">
        <f t="shared" si="1"/>
        <v>7019</v>
      </c>
      <c r="T61" s="92">
        <f t="shared" si="2"/>
        <v>92.04</v>
      </c>
    </row>
    <row r="62" spans="1:20" ht="15">
      <c r="A62" s="117">
        <v>28</v>
      </c>
      <c r="B62" s="119" t="s">
        <v>58</v>
      </c>
      <c r="C62" s="7">
        <v>581904</v>
      </c>
      <c r="D62" s="7">
        <v>2376722</v>
      </c>
      <c r="E62" s="64" t="e">
        <f>-SUMIF([1]symbols!A50:A289,G62,[1]symbols!F50:F289)-SUMIF([1]symbols!A50:A289,G62,[1]symbols!G50:G289)+SUMIF([1]symbols!A50:A289,H62,[1]symbols!F50:F289)+SUMIF([1]symbols!A50:A289,H62,[1]symbols!G50:G289)</f>
        <v>#VALUE!</v>
      </c>
      <c r="F62" s="65" t="e">
        <f>-SUMIF([1]symbols!$A$2:$A$241,I62,[1]symbols!$F$2:$F$241)-SUMIF([1]symbols!$A$2:$A$241,I62,[1]symbols!$G$2:$G$241)+SUMIF([1]symbols!$A$2:$A$241,J62,[1]symbols!$F$2:$F$241)+SUMIF([1]symbols!$A$2:$A$241,J62,[1]symbols!$G$2:$G$241)</f>
        <v>#VALUE!</v>
      </c>
      <c r="G62" s="59" t="s">
        <v>321</v>
      </c>
      <c r="H62" s="59" t="s">
        <v>322</v>
      </c>
      <c r="I62" s="59" t="s">
        <v>323</v>
      </c>
      <c r="J62" s="59" t="s">
        <v>324</v>
      </c>
      <c r="K62" s="57"/>
      <c r="L62" s="57"/>
      <c r="O62" s="77">
        <v>924418710.22000003</v>
      </c>
      <c r="P62" s="68">
        <v>1557654931.6400001</v>
      </c>
      <c r="Q62" s="57" t="e">
        <f t="shared" si="4"/>
        <v>#VALUE!</v>
      </c>
      <c r="S62" s="66">
        <f t="shared" si="1"/>
        <v>-1794818</v>
      </c>
      <c r="T62" s="91">
        <f t="shared" si="2"/>
        <v>-75.52</v>
      </c>
    </row>
    <row r="63" spans="1:20" ht="15">
      <c r="A63" s="117">
        <v>29</v>
      </c>
      <c r="B63" s="119" t="s">
        <v>59</v>
      </c>
      <c r="C63" s="7">
        <v>121139</v>
      </c>
      <c r="D63" s="7">
        <v>122764</v>
      </c>
      <c r="E63" s="64" t="e">
        <f>-SUMIF([1]symbols!A51:A290,G63,[1]symbols!F51:F290)-SUMIF([1]symbols!A51:A290,G63,[1]symbols!G51:G290)+SUMIF([1]symbols!A51:A290,H63,[1]symbols!F51:F290)+SUMIF([1]symbols!A51:A290,H63,[1]symbols!G51:G290)</f>
        <v>#VALUE!</v>
      </c>
      <c r="F63" s="65" t="e">
        <f>-SUMIF([1]symbols!$A$2:$A$241,I63,[1]symbols!$F$2:$F$241)-SUMIF([1]symbols!$A$2:$A$241,I63,[1]symbols!$G$2:$G$241)+SUMIF([1]symbols!$A$2:$A$241,J63,[1]symbols!$F$2:$F$241)+SUMIF([1]symbols!$A$2:$A$241,J63,[1]symbols!$G$2:$G$241)</f>
        <v>#VALUE!</v>
      </c>
      <c r="G63" s="59" t="s">
        <v>325</v>
      </c>
      <c r="H63" s="59" t="s">
        <v>326</v>
      </c>
      <c r="I63" s="59" t="s">
        <v>327</v>
      </c>
      <c r="J63" s="59" t="s">
        <v>328</v>
      </c>
      <c r="K63" s="57"/>
      <c r="L63" s="57"/>
      <c r="O63" s="70">
        <v>61505605.399999999</v>
      </c>
      <c r="P63" s="68">
        <v>43537146.75</v>
      </c>
      <c r="Q63" s="57" t="e">
        <f t="shared" si="4"/>
        <v>#VALUE!</v>
      </c>
      <c r="S63" s="66">
        <f t="shared" si="1"/>
        <v>-1625</v>
      </c>
      <c r="T63" s="92">
        <f t="shared" si="2"/>
        <v>-1.32</v>
      </c>
    </row>
    <row r="64" spans="1:20" ht="15">
      <c r="A64" s="117">
        <v>30</v>
      </c>
      <c r="B64" s="119" t="s">
        <v>60</v>
      </c>
      <c r="C64" s="7">
        <v>492825</v>
      </c>
      <c r="D64" s="7">
        <v>486386</v>
      </c>
      <c r="E64" s="65" t="e">
        <f>-SUMIF([1]symbols!A52:A291,G64,[1]symbols!F52:F291)-SUMIF([1]symbols!A52:A291,G64,[1]symbols!G52:G291)+SUMIF([1]symbols!A52:A291,H64,[1]symbols!F52:F291)+SUMIF([1]symbols!A52:A291,H64,[1]symbols!G52:G291)</f>
        <v>#VALUE!</v>
      </c>
      <c r="F64" s="65" t="e">
        <f>-SUMIF([1]symbols!$A$2:$A$241,I64,[1]symbols!$F$2:$F$241)-SUMIF([1]symbols!$A$2:$A$241,I64,[1]symbols!$G$2:$G$241)+SUMIF([1]symbols!$A$2:$A$241,J64,[1]symbols!$F$2:$F$241)+SUMIF([1]symbols!$A$2:$A$241,J64,[1]symbols!$G$2:$G$241)</f>
        <v>#VALUE!</v>
      </c>
      <c r="G64" s="59" t="s">
        <v>329</v>
      </c>
      <c r="H64" s="59" t="s">
        <v>330</v>
      </c>
      <c r="I64" s="59" t="s">
        <v>331</v>
      </c>
      <c r="J64" s="59" t="s">
        <v>332</v>
      </c>
      <c r="K64" s="57"/>
      <c r="L64" s="57"/>
      <c r="O64" s="68">
        <v>687191973.94000006</v>
      </c>
      <c r="P64" s="68">
        <v>687657875.01999998</v>
      </c>
      <c r="Q64" s="57" t="e">
        <f t="shared" si="4"/>
        <v>#VALUE!</v>
      </c>
      <c r="S64" s="66">
        <f t="shared" si="1"/>
        <v>6439</v>
      </c>
      <c r="T64" s="91">
        <f t="shared" si="2"/>
        <v>1.32</v>
      </c>
    </row>
    <row r="65" spans="1:23" ht="15">
      <c r="A65" s="117">
        <v>31</v>
      </c>
      <c r="B65" s="119" t="s">
        <v>61</v>
      </c>
      <c r="C65" s="7">
        <v>0</v>
      </c>
      <c r="D65" s="7">
        <v>0</v>
      </c>
      <c r="E65" s="69" t="e">
        <f>-SUMIF([1]symbols!A53:A292,G65,[1]symbols!F53:F292)-SUMIF([1]symbols!A53:A292,G65,[1]symbols!G53:G292)+SUMIF([1]symbols!A53:A292,H65,[1]symbols!F53:F292)+SUMIF([1]symbols!A53:A292,H65,[1]symbols!G53:G292)</f>
        <v>#VALUE!</v>
      </c>
      <c r="F65" s="65" t="e">
        <f>-SUMIF([1]symbols!A53:A292,I65,[1]symbols!F53:F292)-SUMIF([1]symbols!A53:A292,I65,[1]symbols!G53:G292)+SUMIF([1]symbols!A53:A292,J65,[1]symbols!F53:F292)+SUMIF([1]symbols!A53:A292,J65,[1]symbols!G53:G292)</f>
        <v>#VALUE!</v>
      </c>
      <c r="G65" s="59" t="s">
        <v>333</v>
      </c>
      <c r="H65" s="59" t="s">
        <v>334</v>
      </c>
      <c r="I65" s="59" t="s">
        <v>335</v>
      </c>
      <c r="J65" s="59" t="s">
        <v>336</v>
      </c>
      <c r="K65" s="57"/>
      <c r="L65" s="57"/>
      <c r="O65" s="68">
        <v>0</v>
      </c>
      <c r="P65" s="68">
        <v>0</v>
      </c>
      <c r="Q65" s="57" t="e">
        <f t="shared" si="4"/>
        <v>#VALUE!</v>
      </c>
      <c r="S65" s="66"/>
      <c r="T65" s="91"/>
    </row>
    <row r="66" spans="1:23" s="23" customFormat="1">
      <c r="A66" s="121">
        <v>32</v>
      </c>
      <c r="B66" s="122" t="s">
        <v>62</v>
      </c>
      <c r="C66" s="8">
        <v>30662061</v>
      </c>
      <c r="D66" s="8">
        <f>D45+D47+D56+D58+D59+D61+D62+D63+D64</f>
        <v>28556201</v>
      </c>
      <c r="E66" s="8" t="e">
        <f t="shared" ref="E66:T66" si="5">E45+E47+E56+E58+E59+E61+E62+E63+E64</f>
        <v>#VALUE!</v>
      </c>
      <c r="F66" s="8" t="e">
        <f t="shared" si="5"/>
        <v>#VALUE!</v>
      </c>
      <c r="G66" s="8" t="e">
        <f t="shared" si="5"/>
        <v>#VALUE!</v>
      </c>
      <c r="H66" s="8" t="e">
        <f t="shared" si="5"/>
        <v>#VALUE!</v>
      </c>
      <c r="I66" s="8" t="e">
        <f t="shared" si="5"/>
        <v>#VALUE!</v>
      </c>
      <c r="J66" s="8" t="e">
        <f t="shared" si="5"/>
        <v>#VALUE!</v>
      </c>
      <c r="K66" s="8">
        <f t="shared" si="5"/>
        <v>0</v>
      </c>
      <c r="L66" s="8">
        <f t="shared" si="5"/>
        <v>0</v>
      </c>
      <c r="M66" s="8">
        <f t="shared" si="5"/>
        <v>0</v>
      </c>
      <c r="N66" s="8">
        <f t="shared" si="5"/>
        <v>0</v>
      </c>
      <c r="O66" s="8">
        <f t="shared" si="5"/>
        <v>27447380286</v>
      </c>
      <c r="P66" s="8">
        <f t="shared" si="5"/>
        <v>30836132429</v>
      </c>
      <c r="Q66" s="8" t="e">
        <f t="shared" si="5"/>
        <v>#VALUE!</v>
      </c>
      <c r="R66" s="8">
        <f t="shared" si="5"/>
        <v>0</v>
      </c>
      <c r="S66" s="8">
        <f t="shared" si="5"/>
        <v>2105860</v>
      </c>
      <c r="T66" s="8" t="e">
        <f t="shared" si="5"/>
        <v>#DIV/0!</v>
      </c>
      <c r="U66" s="108"/>
    </row>
    <row r="67" spans="1:23" ht="15">
      <c r="A67" s="117" t="s">
        <v>337</v>
      </c>
      <c r="B67" s="120" t="s">
        <v>25</v>
      </c>
      <c r="C67" s="7">
        <v>17038965</v>
      </c>
      <c r="D67" s="7">
        <v>14760455</v>
      </c>
      <c r="E67" s="65">
        <v>15471311996.799999</v>
      </c>
      <c r="F67" s="65" t="e">
        <f>#REF!+#REF!+#REF!+#REF!</f>
        <v>#REF!</v>
      </c>
      <c r="G67" s="59" t="s">
        <v>227</v>
      </c>
      <c r="H67" s="59" t="s">
        <v>227</v>
      </c>
      <c r="I67" s="59" t="s">
        <v>227</v>
      </c>
      <c r="J67" s="59" t="s">
        <v>227</v>
      </c>
      <c r="K67" s="57"/>
      <c r="L67" s="57"/>
      <c r="O67" s="68">
        <v>15471311996.799999</v>
      </c>
      <c r="P67" s="68">
        <v>16712890910.200001</v>
      </c>
      <c r="Q67" s="66">
        <f t="shared" si="4"/>
        <v>0</v>
      </c>
      <c r="S67" s="66">
        <f t="shared" si="1"/>
        <v>2278510</v>
      </c>
      <c r="T67" s="91">
        <f t="shared" si="2"/>
        <v>15.44</v>
      </c>
    </row>
    <row r="68" spans="1:23" ht="15" customHeight="1">
      <c r="A68" s="190" t="s">
        <v>63</v>
      </c>
      <c r="B68" s="191"/>
      <c r="C68" s="191"/>
      <c r="D68" s="192"/>
      <c r="E68" s="60"/>
      <c r="F68" s="78"/>
      <c r="G68" s="59" t="s">
        <v>227</v>
      </c>
      <c r="H68" s="59" t="s">
        <v>227</v>
      </c>
      <c r="I68" s="59" t="s">
        <v>227</v>
      </c>
      <c r="J68" s="59" t="s">
        <v>227</v>
      </c>
      <c r="K68" s="57"/>
      <c r="L68" s="57"/>
      <c r="O68" s="68"/>
      <c r="P68" s="68"/>
      <c r="S68" s="66"/>
      <c r="T68" s="91"/>
    </row>
    <row r="69" spans="1:23" ht="15">
      <c r="A69" s="117">
        <v>33</v>
      </c>
      <c r="B69" s="119" t="s">
        <v>64</v>
      </c>
      <c r="C69" s="104">
        <v>3294492</v>
      </c>
      <c r="D69" s="104">
        <v>3294492</v>
      </c>
      <c r="E69" s="65" t="e">
        <f>-SUMIF([1]symbols!A57:A296,G69,[1]symbols!F57:F296)-SUMIF([1]symbols!A57:A296,G69,[1]symbols!G57:G296)+SUMIF([1]symbols!A57:A296,H69,[1]symbols!F57:F296)+SUMIF([1]symbols!A57:A296,H69,[1]symbols!G57:G296)</f>
        <v>#VALUE!</v>
      </c>
      <c r="F69" s="65" t="e">
        <f>-SUMIF([1]symbols!$A$2:$A$241,I69,[1]symbols!$F$2:$F$241)-SUMIF([1]symbols!$A$2:$A$241,I69,[1]symbols!$G$2:$G$241)+SUMIF([1]symbols!$A$2:$A$241,J69,[1]symbols!$F$2:$F$241)+SUMIF([1]symbols!$A$2:$A$241,J69,[1]symbols!$G$2:$G$241)</f>
        <v>#VALUE!</v>
      </c>
      <c r="G69" s="59" t="s">
        <v>338</v>
      </c>
      <c r="H69" s="59" t="s">
        <v>339</v>
      </c>
      <c r="I69" s="59" t="s">
        <v>340</v>
      </c>
      <c r="J69" s="59" t="s">
        <v>341</v>
      </c>
      <c r="K69" s="57"/>
      <c r="L69" s="57"/>
      <c r="O69" s="68">
        <v>3294492400</v>
      </c>
      <c r="P69" s="68">
        <v>3294492400</v>
      </c>
      <c r="Q69" s="57" t="e">
        <f t="shared" ref="Q69:Q76" si="6">O69-E69</f>
        <v>#VALUE!</v>
      </c>
      <c r="S69" s="66">
        <f t="shared" si="1"/>
        <v>0</v>
      </c>
      <c r="T69" s="91">
        <f t="shared" si="2"/>
        <v>0</v>
      </c>
    </row>
    <row r="70" spans="1:23" ht="15">
      <c r="A70" s="117">
        <v>34</v>
      </c>
      <c r="B70" s="119" t="s">
        <v>65</v>
      </c>
      <c r="C70" s="104">
        <v>101660</v>
      </c>
      <c r="D70" s="104">
        <v>101660</v>
      </c>
      <c r="E70" s="65" t="e">
        <f>-SUMIF([1]symbols!A58:A297,G70,[1]symbols!F58:F297)-SUMIF([1]symbols!A58:A297,G70,[1]symbols!G58:G297)+SUMIF([1]symbols!A58:A297,H70,[1]symbols!F58:F297)+SUMIF([1]symbols!A58:A297,H70,[1]symbols!G58:G297)</f>
        <v>#VALUE!</v>
      </c>
      <c r="F70" s="65" t="e">
        <f>-SUMIF([1]symbols!$A$2:$A$241,I70,[1]symbols!$F$2:$F$241)-SUMIF([1]symbols!$A$2:$A$241,I70,[1]symbols!$G$2:$G$241)+SUMIF([1]symbols!$A$2:$A$241,J70,[1]symbols!$F$2:$F$241)+SUMIF([1]symbols!$A$2:$A$241,J70,[1]symbols!$G$2:$G$241)</f>
        <v>#VALUE!</v>
      </c>
      <c r="G70" s="59" t="s">
        <v>342</v>
      </c>
      <c r="H70" s="59" t="s">
        <v>343</v>
      </c>
      <c r="I70" s="59" t="s">
        <v>344</v>
      </c>
      <c r="J70" s="59" t="s">
        <v>345</v>
      </c>
      <c r="K70" s="57"/>
      <c r="L70" s="57"/>
      <c r="O70" s="68">
        <v>101659634.03</v>
      </c>
      <c r="P70" s="68">
        <v>101659634.03</v>
      </c>
      <c r="Q70" s="57" t="e">
        <f t="shared" si="6"/>
        <v>#VALUE!</v>
      </c>
      <c r="S70" s="66">
        <f t="shared" si="1"/>
        <v>0</v>
      </c>
      <c r="T70" s="91">
        <f t="shared" si="2"/>
        <v>0</v>
      </c>
    </row>
    <row r="71" spans="1:23" ht="15">
      <c r="A71" s="117">
        <v>35</v>
      </c>
      <c r="B71" s="119" t="s">
        <v>66</v>
      </c>
      <c r="C71" s="104">
        <v>0</v>
      </c>
      <c r="D71" s="104">
        <v>0</v>
      </c>
      <c r="E71" s="69" t="e">
        <f>-SUMIF([1]symbols!A59:A298,G71,[1]symbols!F59:F298)-SUMIF([1]symbols!A59:A298,G71,[1]symbols!G59:G298)+SUMIF([1]symbols!A59:A298,H71,[1]symbols!F59:F298)+SUMIF([1]symbols!A59:A298,H71,[1]symbols!G59:G298)</f>
        <v>#VALUE!</v>
      </c>
      <c r="F71" s="65" t="e">
        <f>-SUMIF([1]symbols!A59:A298,I71,[1]symbols!F59:F298)-SUMIF([1]symbols!A59:A298,I71,[1]symbols!G59:G298)+SUMIF([1]symbols!A59:A298,J71,[1]symbols!F59:F298)+SUMIF([1]symbols!A59:A298,J71,[1]symbols!G59:G298)</f>
        <v>#VALUE!</v>
      </c>
      <c r="G71" s="59" t="s">
        <v>346</v>
      </c>
      <c r="H71" s="59" t="s">
        <v>347</v>
      </c>
      <c r="I71" s="59" t="s">
        <v>348</v>
      </c>
      <c r="J71" s="59" t="s">
        <v>349</v>
      </c>
      <c r="K71" s="57"/>
      <c r="L71" s="57"/>
      <c r="O71" s="68">
        <v>0</v>
      </c>
      <c r="P71" s="68">
        <v>0</v>
      </c>
      <c r="Q71" s="57" t="e">
        <f t="shared" si="6"/>
        <v>#VALUE!</v>
      </c>
      <c r="S71" s="66"/>
      <c r="T71" s="91"/>
    </row>
    <row r="72" spans="1:23" ht="15">
      <c r="A72" s="117">
        <v>36</v>
      </c>
      <c r="B72" s="119" t="s">
        <v>67</v>
      </c>
      <c r="C72" s="104">
        <f>-74464+1</f>
        <v>-74463</v>
      </c>
      <c r="D72" s="104">
        <v>-104196</v>
      </c>
      <c r="E72" s="65" t="e">
        <f>-SUMIF([1]symbols!A60:A299,G72,[1]symbols!F60:F299)-SUMIF([1]symbols!A60:A299,G72,[1]symbols!G60:G299)+SUMIF([1]symbols!A60:A299,H72,[1]symbols!F60:F299)+SUMIF([1]symbols!A60:A299,H72,[1]symbols!G60:G299)</f>
        <v>#VALUE!</v>
      </c>
      <c r="F72" s="65" t="e">
        <f>-SUMIF([1]symbols!$A$2:$A$241,I72,[1]symbols!$F$2:$F$241)-SUMIF([1]symbols!$A$2:$A$241,I72,[1]symbols!$G$2:$G$241)+SUMIF([1]symbols!$A$2:$A$241,J72,[1]symbols!$F$2:$F$241)+SUMIF([1]symbols!$A$2:$A$241,J72,[1]symbols!$G$2:$G$241)</f>
        <v>#VALUE!</v>
      </c>
      <c r="G72" s="59" t="s">
        <v>350</v>
      </c>
      <c r="H72" s="59" t="s">
        <v>351</v>
      </c>
      <c r="I72" s="59" t="s">
        <v>352</v>
      </c>
      <c r="J72" s="59" t="s">
        <v>353</v>
      </c>
      <c r="K72" s="57"/>
      <c r="L72" s="57"/>
      <c r="O72" s="68">
        <v>-601220216.37</v>
      </c>
      <c r="P72" s="68">
        <v>-782549851.57000005</v>
      </c>
      <c r="Q72" s="57" t="e">
        <f t="shared" si="6"/>
        <v>#VALUE!</v>
      </c>
      <c r="S72" s="66">
        <f t="shared" si="1"/>
        <v>29733</v>
      </c>
      <c r="T72" s="91">
        <f t="shared" si="2"/>
        <v>-28.54</v>
      </c>
      <c r="U72" s="93"/>
      <c r="W72" s="93"/>
    </row>
    <row r="73" spans="1:23" ht="15">
      <c r="A73" s="117">
        <v>37</v>
      </c>
      <c r="B73" s="119" t="s">
        <v>68</v>
      </c>
      <c r="C73" s="104">
        <v>688968</v>
      </c>
      <c r="D73" s="104">
        <v>663481</v>
      </c>
      <c r="E73" s="65" t="e">
        <f>-SUMIF([1]symbols!A61:A300,G73,[1]symbols!F61:F300)-SUMIF([1]symbols!A61:A300,G73,[1]symbols!G61:G300)+SUMIF([1]symbols!A61:A300,H73,[1]symbols!F61:F300)+SUMIF([1]symbols!A61:A300,H73,[1]symbols!G61:G300)</f>
        <v>#VALUE!</v>
      </c>
      <c r="F73" s="65" t="e">
        <f>-SUMIF([1]symbols!$A$2:$A$241,I73,[1]symbols!$F$2:$F$241)-SUMIF([1]symbols!$A$2:$A$241,I73,[1]symbols!$G$2:$G$241)+SUMIF([1]symbols!$A$2:$A$241,J73,[1]symbols!$F$2:$F$241)+SUMIF([1]symbols!$A$2:$A$241,J73,[1]symbols!$G$2:$G$241)</f>
        <v>#VALUE!</v>
      </c>
      <c r="G73" s="59" t="s">
        <v>354</v>
      </c>
      <c r="H73" s="59" t="s">
        <v>355</v>
      </c>
      <c r="I73" s="59" t="s">
        <v>356</v>
      </c>
      <c r="J73" s="59" t="s">
        <v>357</v>
      </c>
      <c r="K73" s="57"/>
      <c r="L73" s="57"/>
      <c r="O73" s="68">
        <v>649551245.03999996</v>
      </c>
      <c r="P73" s="68">
        <v>636171477.44000006</v>
      </c>
      <c r="Q73" s="57" t="e">
        <f t="shared" si="6"/>
        <v>#VALUE!</v>
      </c>
      <c r="S73" s="66">
        <f t="shared" si="1"/>
        <v>25487</v>
      </c>
      <c r="T73" s="91">
        <f t="shared" si="2"/>
        <v>3.84</v>
      </c>
      <c r="U73" s="93"/>
      <c r="W73" s="93"/>
    </row>
    <row r="74" spans="1:23" ht="15">
      <c r="A74" s="117">
        <v>38</v>
      </c>
      <c r="B74" s="119" t="s">
        <v>69</v>
      </c>
      <c r="C74" s="104">
        <v>766605</v>
      </c>
      <c r="D74" s="104">
        <v>685685</v>
      </c>
      <c r="E74" s="65" t="e">
        <f>-SUMIF([1]symbols!A62:A301,G74,[1]symbols!F62:F301)-SUMIF([1]symbols!A62:A301,G74,[1]symbols!G62:G301)+SUMIF([1]symbols!A62:A301,H74,[1]symbols!F62:F301)+SUMIF([1]symbols!A62:A301,H74,[1]symbols!G62:G301)</f>
        <v>#VALUE!</v>
      </c>
      <c r="F74" s="65" t="e">
        <f>-SUMIF([1]symbols!$A$2:$A$241,I74,[1]symbols!$F$2:$F$241)-SUMIF([1]symbols!$A$2:$A$241,I74,[1]symbols!$G$2:$G$241)+SUMIF([1]symbols!$A$2:$A$241,J74,[1]symbols!$F$2:$F$241)+SUMIF([1]symbols!$A$2:$A$241,J74,[1]symbols!$G$2:$G$241)</f>
        <v>#VALUE!</v>
      </c>
      <c r="G74" s="59" t="s">
        <v>358</v>
      </c>
      <c r="H74" s="59" t="s">
        <v>359</v>
      </c>
      <c r="I74" s="59" t="s">
        <v>360</v>
      </c>
      <c r="J74" s="59" t="s">
        <v>361</v>
      </c>
      <c r="K74" s="57"/>
      <c r="L74" s="57"/>
      <c r="O74" s="68">
        <v>699706891.32000005</v>
      </c>
      <c r="P74" s="68">
        <v>779586149.07000005</v>
      </c>
      <c r="Q74" s="57" t="e">
        <f t="shared" si="6"/>
        <v>#VALUE!</v>
      </c>
      <c r="S74" s="66">
        <f t="shared" si="1"/>
        <v>80920</v>
      </c>
      <c r="T74" s="91">
        <f t="shared" si="2"/>
        <v>11.8</v>
      </c>
      <c r="U74" s="93"/>
    </row>
    <row r="75" spans="1:23" s="23" customFormat="1" ht="15">
      <c r="A75" s="121">
        <v>39</v>
      </c>
      <c r="B75" s="122" t="s">
        <v>70</v>
      </c>
      <c r="C75" s="105">
        <v>4777262</v>
      </c>
      <c r="D75" s="105">
        <f>D69+D70+D72+D73+D74</f>
        <v>4641122</v>
      </c>
      <c r="E75" s="72" t="e">
        <f>SUM(E69:E74)</f>
        <v>#VALUE!</v>
      </c>
      <c r="F75" s="72" t="e">
        <f>SUM(F69:F74)</f>
        <v>#VALUE!</v>
      </c>
      <c r="G75" s="73"/>
      <c r="H75" s="73"/>
      <c r="I75" s="73"/>
      <c r="J75" s="73"/>
      <c r="K75" s="74"/>
      <c r="L75" s="74"/>
      <c r="O75" s="76">
        <v>4144189954.02</v>
      </c>
      <c r="P75" s="76">
        <v>4029359808.9699998</v>
      </c>
      <c r="Q75" s="57" t="e">
        <f t="shared" si="6"/>
        <v>#VALUE!</v>
      </c>
      <c r="S75" s="66">
        <f t="shared" si="1"/>
        <v>136140</v>
      </c>
      <c r="T75" s="91">
        <f t="shared" si="2"/>
        <v>2.93</v>
      </c>
      <c r="U75" s="108"/>
      <c r="V75" s="23" t="s">
        <v>368</v>
      </c>
    </row>
    <row r="76" spans="1:23" s="23" customFormat="1" ht="15">
      <c r="A76" s="121">
        <v>40</v>
      </c>
      <c r="B76" s="122" t="s">
        <v>71</v>
      </c>
      <c r="C76" s="105">
        <v>35439323</v>
      </c>
      <c r="D76" s="105">
        <f>D66+D75</f>
        <v>33197323</v>
      </c>
      <c r="E76" s="72" t="e">
        <f>E75+E66</f>
        <v>#VALUE!</v>
      </c>
      <c r="F76" s="72" t="e">
        <f>F75+F66</f>
        <v>#VALUE!</v>
      </c>
      <c r="G76" s="73"/>
      <c r="H76" s="73"/>
      <c r="I76" s="73"/>
      <c r="J76" s="73"/>
      <c r="K76" s="74"/>
      <c r="L76" s="74"/>
      <c r="O76" s="76">
        <v>31591570239.759998</v>
      </c>
      <c r="P76" s="76">
        <v>34865492237.870003</v>
      </c>
      <c r="Q76" s="57" t="e">
        <f t="shared" si="6"/>
        <v>#VALUE!</v>
      </c>
      <c r="S76" s="66">
        <f t="shared" si="1"/>
        <v>2242000</v>
      </c>
      <c r="T76" s="91">
        <f t="shared" si="2"/>
        <v>6.75</v>
      </c>
      <c r="U76" s="108"/>
    </row>
    <row r="78" spans="1:23" ht="21.75" customHeight="1">
      <c r="A78" t="s">
        <v>72</v>
      </c>
      <c r="C78" s="79"/>
      <c r="D78" s="10"/>
      <c r="G78" s="9"/>
      <c r="H78" s="9"/>
      <c r="I78" s="9"/>
      <c r="J78" s="9"/>
      <c r="K78" s="9"/>
      <c r="L78" s="9"/>
      <c r="M78" s="9"/>
      <c r="N78" s="9"/>
      <c r="O78" s="99"/>
      <c r="P78" s="99"/>
      <c r="Q78" s="9"/>
    </row>
    <row r="79" spans="1:23">
      <c r="A79" t="s">
        <v>379</v>
      </c>
      <c r="C79" s="80"/>
      <c r="D79" s="11"/>
      <c r="E79" s="11"/>
      <c r="G79" s="9"/>
      <c r="H79" s="9"/>
      <c r="I79" s="9"/>
      <c r="J79" s="9"/>
      <c r="K79" s="9"/>
      <c r="L79" s="9"/>
      <c r="M79" s="9"/>
      <c r="N79" s="9"/>
      <c r="O79" s="99"/>
      <c r="P79" s="99"/>
      <c r="Q79" s="9"/>
    </row>
    <row r="80" spans="1:23">
      <c r="C80" s="80"/>
      <c r="D80" s="11"/>
      <c r="E80" s="11"/>
      <c r="G80" s="9"/>
      <c r="H80" s="9"/>
      <c r="I80" s="9"/>
      <c r="J80" s="9"/>
      <c r="K80" s="9"/>
      <c r="L80" s="9"/>
      <c r="M80" s="9"/>
      <c r="N80" s="9"/>
      <c r="O80" s="99"/>
      <c r="P80" s="99"/>
      <c r="Q80" s="9"/>
    </row>
    <row r="81" spans="1:31">
      <c r="C81" s="81"/>
      <c r="D81" s="11"/>
      <c r="E81" s="11"/>
      <c r="G81" s="9"/>
      <c r="H81" s="9"/>
      <c r="I81" s="9"/>
      <c r="J81" s="9"/>
      <c r="K81" s="9"/>
      <c r="L81" s="9"/>
      <c r="M81" s="9"/>
      <c r="N81" s="9"/>
      <c r="O81" s="99"/>
      <c r="P81" s="99"/>
      <c r="Q81" s="9"/>
    </row>
    <row r="82" spans="1:31" s="83" customFormat="1">
      <c r="A82" s="23" t="s">
        <v>369</v>
      </c>
      <c r="B82" s="27"/>
      <c r="C82" s="82"/>
      <c r="G82" s="100"/>
      <c r="H82" s="100"/>
      <c r="I82" s="100"/>
      <c r="J82" s="100"/>
      <c r="K82" s="100"/>
      <c r="L82" s="100"/>
      <c r="M82" s="100"/>
    </row>
    <row r="83" spans="1:31" s="24" customFormat="1">
      <c r="A83" s="12"/>
      <c r="B83" s="84"/>
      <c r="C83" s="26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W83" s="94"/>
    </row>
    <row r="84" spans="1:31" s="24" customFormat="1">
      <c r="A84" s="12"/>
      <c r="B84" s="27" t="s">
        <v>378</v>
      </c>
      <c r="C84" s="26"/>
      <c r="U84" s="94"/>
      <c r="AD84" s="26"/>
      <c r="AE84" s="26"/>
    </row>
    <row r="85" spans="1:31" s="12" customFormat="1">
      <c r="C85" s="13"/>
      <c r="D85" s="13"/>
      <c r="E85" s="85"/>
      <c r="F85" s="86"/>
      <c r="G85" s="87"/>
      <c r="H85" s="87"/>
      <c r="I85" s="87"/>
      <c r="J85" s="87"/>
      <c r="O85" s="88"/>
      <c r="P85" s="88"/>
      <c r="U85" s="86"/>
    </row>
    <row r="86" spans="1:31" s="12" customFormat="1">
      <c r="C86" s="13"/>
      <c r="D86" s="13"/>
      <c r="E86" s="85"/>
      <c r="F86" s="86"/>
      <c r="G86" s="87"/>
      <c r="H86" s="87"/>
      <c r="I86" s="87"/>
      <c r="J86" s="87"/>
      <c r="O86" s="88"/>
      <c r="P86" s="88"/>
    </row>
    <row r="87" spans="1:31" s="24" customFormat="1">
      <c r="A87" t="s">
        <v>364</v>
      </c>
      <c r="B87"/>
      <c r="C87" s="26"/>
    </row>
    <row r="88" spans="1:31" s="24" customFormat="1">
      <c r="A88" s="89" t="s">
        <v>363</v>
      </c>
      <c r="B88"/>
      <c r="C88" s="26"/>
    </row>
    <row r="91" spans="1:31">
      <c r="B91" s="57"/>
    </row>
    <row r="92" spans="1:31">
      <c r="B92" s="57"/>
    </row>
    <row r="93" spans="1:31">
      <c r="B93" s="57"/>
    </row>
    <row r="94" spans="1:31">
      <c r="B94" s="57"/>
    </row>
  </sheetData>
  <mergeCells count="7">
    <mergeCell ref="A68:D68"/>
    <mergeCell ref="A5:D5"/>
    <mergeCell ref="G5:H5"/>
    <mergeCell ref="I5:J5"/>
    <mergeCell ref="A13:D13"/>
    <mergeCell ref="A44:D44"/>
    <mergeCell ref="A6:E6"/>
  </mergeCells>
  <phoneticPr fontId="0" type="noConversion"/>
  <pageMargins left="0.74803149606299213" right="0.35433070866141736" top="0.70866141732283472" bottom="0.74803149606299213" header="0.6692913385826772" footer="0.51181102362204722"/>
  <pageSetup paperSize="9" scale="6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K75"/>
  <sheetViews>
    <sheetView topLeftCell="A44" zoomScale="80" zoomScaleNormal="80" workbookViewId="0">
      <selection activeCell="C59" sqref="C59:F60"/>
    </sheetView>
  </sheetViews>
  <sheetFormatPr defaultRowHeight="12.75"/>
  <cols>
    <col min="1" max="1" width="9.140625" style="36"/>
    <col min="2" max="2" width="50" style="36" customWidth="1"/>
    <col min="3" max="6" width="13" style="36" customWidth="1"/>
    <col min="7" max="7" width="16.7109375" style="36" hidden="1" customWidth="1"/>
    <col min="8" max="8" width="17.5703125" style="36" hidden="1" customWidth="1"/>
    <col min="9" max="9" width="16.5703125" style="36" hidden="1" customWidth="1"/>
    <col min="10" max="10" width="16.85546875" style="36" hidden="1" customWidth="1"/>
    <col min="11" max="11" width="3.85546875" style="36" hidden="1" customWidth="1"/>
    <col min="12" max="12" width="4" style="36" hidden="1" customWidth="1"/>
    <col min="13" max="20" width="9.140625" style="36" hidden="1" customWidth="1"/>
    <col min="21" max="21" width="4.42578125" style="36" hidden="1" customWidth="1"/>
    <col min="22" max="23" width="16.28515625" style="36" hidden="1" customWidth="1"/>
    <col min="24" max="24" width="16.85546875" style="36" hidden="1" customWidth="1"/>
    <col min="25" max="25" width="16.28515625" style="36" hidden="1" customWidth="1"/>
    <col min="26" max="26" width="16.85546875" style="36" hidden="1" customWidth="1"/>
    <col min="27" max="27" width="15.28515625" style="36" hidden="1" customWidth="1"/>
    <col min="28" max="28" width="13.42578125" style="36" hidden="1" customWidth="1"/>
    <col min="29" max="29" width="9.85546875" style="36" hidden="1" customWidth="1"/>
    <col min="30" max="31" width="12.5703125" style="176" customWidth="1"/>
    <col min="32" max="34" width="12.5703125" style="36" customWidth="1"/>
    <col min="35" max="16384" width="9.140625" style="36"/>
  </cols>
  <sheetData>
    <row r="5" spans="1:37" ht="17.25">
      <c r="A5" s="208" t="s">
        <v>139</v>
      </c>
      <c r="B5" s="208"/>
      <c r="C5" s="208"/>
      <c r="D5" s="208"/>
      <c r="E5" s="208"/>
      <c r="F5" s="208"/>
      <c r="G5" s="208"/>
      <c r="H5" s="208"/>
      <c r="I5" s="208"/>
    </row>
    <row r="6" spans="1:37" ht="17.25">
      <c r="A6" s="208" t="s">
        <v>140</v>
      </c>
      <c r="B6" s="208"/>
      <c r="C6" s="208"/>
      <c r="D6" s="208"/>
      <c r="E6" s="208"/>
      <c r="F6" s="208"/>
      <c r="G6" s="208"/>
      <c r="H6" s="208"/>
      <c r="I6" s="208"/>
      <c r="J6" s="178"/>
      <c r="K6" s="178"/>
      <c r="M6" s="36">
        <v>10</v>
      </c>
      <c r="N6" s="36">
        <v>10</v>
      </c>
      <c r="O6" s="36">
        <v>20</v>
      </c>
      <c r="P6" s="36">
        <v>20</v>
      </c>
      <c r="Q6" s="36">
        <v>30</v>
      </c>
      <c r="R6" s="36">
        <v>30</v>
      </c>
      <c r="S6" s="36">
        <v>40</v>
      </c>
      <c r="T6" s="36">
        <v>40</v>
      </c>
    </row>
    <row r="7" spans="1:37" s="9" customFormat="1" ht="17.25" customHeight="1">
      <c r="A7" s="213" t="s">
        <v>372</v>
      </c>
      <c r="B7" s="213"/>
      <c r="C7" s="213"/>
      <c r="D7" s="213"/>
      <c r="E7" s="213"/>
      <c r="F7" s="56"/>
      <c r="O7" s="99"/>
      <c r="P7" s="99"/>
      <c r="AD7" s="99"/>
      <c r="AE7" s="99"/>
    </row>
    <row r="10" spans="1:37" ht="15">
      <c r="B10" s="37"/>
      <c r="C10" s="37"/>
      <c r="D10" s="37"/>
      <c r="E10" s="37"/>
      <c r="F10" s="34" t="s">
        <v>15</v>
      </c>
    </row>
    <row r="11" spans="1:37" ht="12.75" customHeight="1">
      <c r="A11" s="202" t="s">
        <v>0</v>
      </c>
      <c r="B11" s="204" t="s">
        <v>16</v>
      </c>
      <c r="C11" s="211" t="s">
        <v>17</v>
      </c>
      <c r="D11" s="212"/>
      <c r="E11" s="211" t="s">
        <v>18</v>
      </c>
      <c r="F11" s="212"/>
      <c r="G11" s="209" t="s">
        <v>17</v>
      </c>
      <c r="H11" s="210"/>
      <c r="I11" s="209" t="s">
        <v>18</v>
      </c>
      <c r="J11" s="210"/>
      <c r="K11" s="179"/>
      <c r="L11" s="179"/>
    </row>
    <row r="12" spans="1:37" ht="102">
      <c r="A12" s="203"/>
      <c r="B12" s="205"/>
      <c r="C12" s="38" t="s">
        <v>141</v>
      </c>
      <c r="D12" s="38" t="s">
        <v>142</v>
      </c>
      <c r="E12" s="38" t="s">
        <v>143</v>
      </c>
      <c r="F12" s="38" t="s">
        <v>144</v>
      </c>
      <c r="G12" s="180" t="s">
        <v>141</v>
      </c>
      <c r="H12" s="180" t="s">
        <v>142</v>
      </c>
      <c r="I12" s="180" t="s">
        <v>143</v>
      </c>
      <c r="J12" s="180" t="s">
        <v>144</v>
      </c>
      <c r="K12" s="179"/>
      <c r="L12" s="179"/>
    </row>
    <row r="13" spans="1:37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181">
        <v>2</v>
      </c>
      <c r="H13" s="180">
        <v>3</v>
      </c>
      <c r="I13" s="180">
        <v>4</v>
      </c>
      <c r="J13" s="180">
        <v>5</v>
      </c>
      <c r="K13" s="179"/>
      <c r="L13" s="179"/>
    </row>
    <row r="14" spans="1:37">
      <c r="A14" s="40">
        <v>1</v>
      </c>
      <c r="B14" s="177" t="s">
        <v>145</v>
      </c>
      <c r="C14" s="41">
        <v>1303589</v>
      </c>
      <c r="D14" s="41">
        <v>4819728</v>
      </c>
      <c r="E14" s="41">
        <v>985475</v>
      </c>
      <c r="F14" s="41">
        <v>3731646</v>
      </c>
      <c r="G14" s="42" t="e">
        <f>SUMIF([2]symbols!$A$2:A365,N14,[2]symbols!$E$2:$E$361)-SUMIF([2]symbols!$A$2:A365,M14,[2]symbols!$E$2:$E$361)</f>
        <v>#VALUE!</v>
      </c>
      <c r="H14" s="42" t="e">
        <f>SUMIF([2]symbols!$A$2:A365,R14,[2]symbols!$E$2:$E$361)-SUMIF([2]symbols!$A$2:A365,Q14,[2]symbols!$E$2:$E$361)</f>
        <v>#VALUE!</v>
      </c>
      <c r="I14" s="42" t="e">
        <f>SUMIF([2]symbols!$A$2:A365,P14,[2]symbols!$E$2:$E$361)-SUMIF([2]symbols!$A$2:A365,O14,[2]symbols!$E$2:$E$361)</f>
        <v>#VALUE!</v>
      </c>
      <c r="J14" s="42" t="e">
        <f>SUMIF([2]symbols!$A$2:A365,T14,[2]symbols!$E$2:$E$361)-SUMIF([2]symbols!$A$2:A365,S14,[2]symbols!$E$2:$E$361)</f>
        <v>#VALUE!</v>
      </c>
      <c r="K14" s="55"/>
      <c r="L14" s="50">
        <v>601</v>
      </c>
      <c r="M14" s="36">
        <v>160110</v>
      </c>
      <c r="N14" s="36">
        <v>260110</v>
      </c>
      <c r="O14" s="36">
        <v>160120</v>
      </c>
      <c r="P14" s="36">
        <v>260120</v>
      </c>
      <c r="Q14" s="36">
        <v>160130</v>
      </c>
      <c r="R14" s="36">
        <v>260130</v>
      </c>
      <c r="S14" s="36">
        <v>160140</v>
      </c>
      <c r="T14" s="36">
        <v>260140</v>
      </c>
      <c r="U14" s="43"/>
      <c r="V14" s="43">
        <f t="shared" ref="V14:V40" si="0">X14-W14</f>
        <v>857495236.41999996</v>
      </c>
      <c r="W14" s="43">
        <v>1563388590.1099999</v>
      </c>
      <c r="X14" s="43">
        <v>2420883826.5300002</v>
      </c>
      <c r="Y14" s="43">
        <v>1454904360.3399999</v>
      </c>
      <c r="Z14" s="43">
        <v>2191393782.4099998</v>
      </c>
      <c r="AA14" s="43">
        <f t="shared" ref="AA14:AA40" si="1">Z14-Y14</f>
        <v>736489422.07000005</v>
      </c>
      <c r="AB14" s="43">
        <f>D14-F14</f>
        <v>1088082</v>
      </c>
      <c r="AC14" s="43">
        <f>AB14/F14*100</f>
        <v>29.16</v>
      </c>
      <c r="AD14" s="112"/>
      <c r="AE14" s="112"/>
      <c r="AF14" s="175"/>
      <c r="AG14" s="175"/>
      <c r="AH14" s="175"/>
      <c r="AI14" s="175"/>
      <c r="AJ14" s="175"/>
      <c r="AK14" s="175"/>
    </row>
    <row r="15" spans="1:37">
      <c r="A15" s="44">
        <v>2</v>
      </c>
      <c r="B15" s="116" t="s">
        <v>146</v>
      </c>
      <c r="C15" s="7">
        <v>-725562</v>
      </c>
      <c r="D15" s="7">
        <v>-2481514</v>
      </c>
      <c r="E15" s="7">
        <v>-451442</v>
      </c>
      <c r="F15" s="7">
        <v>-1836354</v>
      </c>
      <c r="G15" s="42" t="e">
        <f>SUMIF([2]symbols!$A$2:A366,N15,[2]symbols!$E$2:$E$361)-SUMIF([2]symbols!$A$2:A366,M15,[2]symbols!$E$2:$E$361)</f>
        <v>#VALUE!</v>
      </c>
      <c r="H15" s="42" t="e">
        <f>SUMIF([2]symbols!$A$2:A366,R15,[2]symbols!$E$2:$E$361)-SUMIF([2]symbols!$A$2:A366,Q15,[2]symbols!$E$2:$E$361)</f>
        <v>#VALUE!</v>
      </c>
      <c r="I15" s="42" t="e">
        <f>SUMIF([2]symbols!$A$2:A366,P15,[2]symbols!$E$2:$E$361)-SUMIF([2]symbols!$A$2:A366,O15,[2]symbols!$E$2:$E$361)</f>
        <v>#VALUE!</v>
      </c>
      <c r="J15" s="42" t="e">
        <f>SUMIF([2]symbols!$A$2:A366,T15,[2]symbols!$E$2:$E$361)-SUMIF([2]symbols!$A$2:A366,S15,[2]symbols!$E$2:$E$361)</f>
        <v>#VALUE!</v>
      </c>
      <c r="K15" s="55"/>
      <c r="L15" s="50">
        <v>701</v>
      </c>
      <c r="M15" s="36">
        <v>170110</v>
      </c>
      <c r="N15" s="36">
        <v>270110</v>
      </c>
      <c r="O15" s="36">
        <v>170120</v>
      </c>
      <c r="P15" s="36">
        <v>270120</v>
      </c>
      <c r="Q15" s="36">
        <v>170130</v>
      </c>
      <c r="R15" s="36">
        <v>270130</v>
      </c>
      <c r="S15" s="36">
        <v>170140</v>
      </c>
      <c r="T15" s="36">
        <v>270140</v>
      </c>
      <c r="U15" s="43"/>
      <c r="V15" s="43">
        <f t="shared" si="0"/>
        <v>-441494466.58999997</v>
      </c>
      <c r="W15" s="43">
        <v>-790024312.60000002</v>
      </c>
      <c r="X15" s="43">
        <v>-1231518779.1900001</v>
      </c>
      <c r="Y15" s="43">
        <v>-773512312.51999998</v>
      </c>
      <c r="Z15" s="43">
        <v>-1108304153.6700001</v>
      </c>
      <c r="AA15" s="43">
        <f t="shared" si="1"/>
        <v>-334791841.14999998</v>
      </c>
      <c r="AB15" s="43">
        <f t="shared" ref="AB15:AB40" si="2">D15-F15</f>
        <v>-645160</v>
      </c>
      <c r="AC15" s="43">
        <f t="shared" ref="AC15:AC40" si="3">AB15/F15*100</f>
        <v>35.130000000000003</v>
      </c>
      <c r="AD15" s="112"/>
      <c r="AE15" s="112"/>
      <c r="AF15" s="175"/>
      <c r="AG15" s="175"/>
      <c r="AH15" s="175"/>
      <c r="AI15" s="175"/>
      <c r="AJ15" s="175"/>
      <c r="AK15" s="175"/>
    </row>
    <row r="16" spans="1:37" ht="25.5">
      <c r="A16" s="45">
        <v>3</v>
      </c>
      <c r="B16" s="46" t="s">
        <v>147</v>
      </c>
      <c r="C16" s="8">
        <v>578027</v>
      </c>
      <c r="D16" s="8">
        <v>2338214</v>
      </c>
      <c r="E16" s="8">
        <v>534033</v>
      </c>
      <c r="F16" s="8">
        <v>1895292</v>
      </c>
      <c r="G16" s="47" t="e">
        <f>G15+G14</f>
        <v>#VALUE!</v>
      </c>
      <c r="H16" s="47" t="e">
        <f>H15+H14</f>
        <v>#VALUE!</v>
      </c>
      <c r="I16" s="47" t="e">
        <f>I15+I14</f>
        <v>#VALUE!</v>
      </c>
      <c r="J16" s="47" t="e">
        <f>J15+J14</f>
        <v>#VALUE!</v>
      </c>
      <c r="K16" s="182"/>
      <c r="L16" s="50"/>
      <c r="U16" s="43"/>
      <c r="V16" s="43">
        <f t="shared" si="0"/>
        <v>416000769.82999998</v>
      </c>
      <c r="W16" s="43">
        <v>773364277.50999999</v>
      </c>
      <c r="X16" s="43">
        <v>1189365047.3399999</v>
      </c>
      <c r="Y16" s="43">
        <v>681392047.82000005</v>
      </c>
      <c r="Z16" s="43">
        <v>1083089628.74</v>
      </c>
      <c r="AA16" s="43">
        <f t="shared" si="1"/>
        <v>401697580.92000002</v>
      </c>
      <c r="AB16" s="43">
        <f t="shared" si="2"/>
        <v>442922</v>
      </c>
      <c r="AC16" s="43">
        <f t="shared" si="3"/>
        <v>23.37</v>
      </c>
      <c r="AD16" s="113"/>
      <c r="AE16" s="113"/>
      <c r="AF16" s="175"/>
      <c r="AG16" s="175"/>
      <c r="AH16" s="175"/>
      <c r="AI16" s="175"/>
      <c r="AJ16" s="175"/>
      <c r="AK16" s="175"/>
    </row>
    <row r="17" spans="1:37">
      <c r="A17" s="44">
        <v>4</v>
      </c>
      <c r="B17" s="116" t="s">
        <v>148</v>
      </c>
      <c r="C17" s="7">
        <v>537043</v>
      </c>
      <c r="D17" s="7">
        <v>1165526</v>
      </c>
      <c r="E17" s="7">
        <v>213568</v>
      </c>
      <c r="F17" s="7">
        <v>740818</v>
      </c>
      <c r="G17" s="42" t="e">
        <f>SUMIF([2]symbols!$A$2:A368,N17,[2]symbols!$E$2:$E$361)-SUMIF([2]symbols!$A$2:A368,M17,[2]symbols!$E$2:$E$361)</f>
        <v>#VALUE!</v>
      </c>
      <c r="H17" s="42" t="e">
        <f>SUMIF([2]symbols!$A$2:A368,R17,[2]symbols!$E$2:$E$361)-SUMIF([2]symbols!$A$2:A368,Q17,[2]symbols!$E$2:$E$361)</f>
        <v>#VALUE!</v>
      </c>
      <c r="I17" s="42" t="e">
        <f>SUMIF([2]symbols!$A$2:A368,P17,[2]symbols!$E$2:$E$361)-SUMIF([2]symbols!$A$2:A368,O17,[2]symbols!$E$2:$E$361)</f>
        <v>#VALUE!</v>
      </c>
      <c r="J17" s="42" t="e">
        <f>SUMIF([2]symbols!$A$2:A368,T17,[2]symbols!$E$2:$E$361)-SUMIF([2]symbols!$A$2:A368,S17,[2]symbols!$E$2:$E$361)</f>
        <v>#VALUE!</v>
      </c>
      <c r="K17" s="55"/>
      <c r="L17" s="50">
        <v>602</v>
      </c>
      <c r="M17" s="36">
        <v>160210</v>
      </c>
      <c r="N17" s="36">
        <v>260210</v>
      </c>
      <c r="O17" s="36">
        <v>160220</v>
      </c>
      <c r="P17" s="36">
        <v>260220</v>
      </c>
      <c r="Q17" s="36">
        <v>160230</v>
      </c>
      <c r="R17" s="36">
        <v>260230</v>
      </c>
      <c r="S17" s="36">
        <v>160240</v>
      </c>
      <c r="T17" s="36">
        <v>260240</v>
      </c>
      <c r="U17" s="43"/>
      <c r="V17" s="43">
        <f t="shared" si="0"/>
        <v>148186805.66999999</v>
      </c>
      <c r="W17" s="43">
        <v>245695347.16</v>
      </c>
      <c r="X17" s="43">
        <v>393882152.82999998</v>
      </c>
      <c r="Y17" s="43">
        <v>200576515.59999999</v>
      </c>
      <c r="Z17" s="43">
        <v>318142353.44</v>
      </c>
      <c r="AA17" s="43">
        <f t="shared" si="1"/>
        <v>117565837.84</v>
      </c>
      <c r="AB17" s="43">
        <f t="shared" si="2"/>
        <v>424708</v>
      </c>
      <c r="AC17" s="43">
        <f t="shared" si="3"/>
        <v>57.33</v>
      </c>
      <c r="AD17" s="112"/>
      <c r="AE17" s="112"/>
      <c r="AF17" s="175"/>
      <c r="AG17" s="175"/>
      <c r="AH17" s="175"/>
      <c r="AI17" s="175"/>
      <c r="AJ17" s="175"/>
      <c r="AK17" s="175"/>
    </row>
    <row r="18" spans="1:37">
      <c r="A18" s="44">
        <v>5</v>
      </c>
      <c r="B18" s="116" t="s">
        <v>149</v>
      </c>
      <c r="C18" s="7">
        <v>-102517</v>
      </c>
      <c r="D18" s="7">
        <v>-343797</v>
      </c>
      <c r="E18" s="7">
        <v>-76364</v>
      </c>
      <c r="F18" s="7">
        <v>-252370</v>
      </c>
      <c r="G18" s="42" t="e">
        <f>SUMIF([2]symbols!$A$2:A369,N18,[2]symbols!$E$2:$E$361)-SUMIF([2]symbols!$A$2:A369,M18,[2]symbols!$E$2:$E$361)</f>
        <v>#VALUE!</v>
      </c>
      <c r="H18" s="42" t="e">
        <f>SUMIF([2]symbols!$A$2:A369,R18,[2]symbols!$E$2:$E$361)-SUMIF([2]symbols!$A$2:A369,Q18,[2]symbols!$E$2:$E$361)</f>
        <v>#VALUE!</v>
      </c>
      <c r="I18" s="42" t="e">
        <f>SUMIF([2]symbols!$A$2:A369,P18,[2]symbols!$E$2:$E$361)-SUMIF([2]symbols!$A$2:A369,O18,[2]symbols!$E$2:$E$361)</f>
        <v>#VALUE!</v>
      </c>
      <c r="J18" s="42" t="e">
        <f>SUMIF([2]symbols!$A$2:A369,T18,[2]symbols!$E$2:$E$361)-SUMIF([2]symbols!$A$2:A369,S18,[2]symbols!$E$2:$E$361)</f>
        <v>#VALUE!</v>
      </c>
      <c r="K18" s="55"/>
      <c r="L18" s="50">
        <v>702</v>
      </c>
      <c r="M18" s="36">
        <v>170210</v>
      </c>
      <c r="N18" s="36">
        <v>270210</v>
      </c>
      <c r="O18" s="36">
        <v>170220</v>
      </c>
      <c r="P18" s="36">
        <v>270220</v>
      </c>
      <c r="Q18" s="36">
        <v>170230</v>
      </c>
      <c r="R18" s="36">
        <v>270230</v>
      </c>
      <c r="S18" s="36">
        <v>170240</v>
      </c>
      <c r="T18" s="36">
        <v>270240</v>
      </c>
      <c r="U18" s="43"/>
      <c r="V18" s="43">
        <f t="shared" si="0"/>
        <v>-44274865.310000002</v>
      </c>
      <c r="W18" s="43">
        <v>-79472650.959999993</v>
      </c>
      <c r="X18" s="43">
        <v>-123747516.27</v>
      </c>
      <c r="Y18" s="43">
        <v>-55071161.390000001</v>
      </c>
      <c r="Z18" s="43">
        <v>-88988933.200000003</v>
      </c>
      <c r="AA18" s="43">
        <f t="shared" si="1"/>
        <v>-33917771.810000002</v>
      </c>
      <c r="AB18" s="43">
        <f t="shared" si="2"/>
        <v>-91427</v>
      </c>
      <c r="AC18" s="43">
        <f t="shared" si="3"/>
        <v>36.229999999999997</v>
      </c>
      <c r="AD18" s="112"/>
      <c r="AE18" s="112"/>
      <c r="AF18" s="175"/>
      <c r="AG18" s="175"/>
      <c r="AH18" s="175"/>
      <c r="AI18" s="175"/>
      <c r="AJ18" s="175"/>
      <c r="AK18" s="175"/>
    </row>
    <row r="19" spans="1:37" ht="25.5">
      <c r="A19" s="44">
        <v>6</v>
      </c>
      <c r="B19" s="116" t="s">
        <v>150</v>
      </c>
      <c r="C19" s="7">
        <v>-202319</v>
      </c>
      <c r="D19" s="7">
        <v>-160283</v>
      </c>
      <c r="E19" s="7">
        <v>-5024</v>
      </c>
      <c r="F19" s="7">
        <v>-11638</v>
      </c>
      <c r="G19" s="42" t="e">
        <f>SUMIF([2]symbols!$A$2:A370,N19,[2]symbols!$E$2:$E$361)-SUMIF([2]symbols!$A$2:A370,M19,[2]symbols!$E$2:$E$361)</f>
        <v>#VALUE!</v>
      </c>
      <c r="H19" s="42" t="e">
        <f>SUMIF([2]symbols!$A$2:A370,R19,[2]symbols!$E$2:$E$361)-SUMIF([2]symbols!$A$2:A370,Q19,[2]symbols!$E$2:$E$361)</f>
        <v>#VALUE!</v>
      </c>
      <c r="I19" s="42" t="e">
        <f>SUMIF([2]symbols!$A$2:A370,P19,[2]symbols!$E$2:$E$361)-SUMIF([2]symbols!$A$2:A370,O19,[2]symbols!$E$2:$E$361)</f>
        <v>#VALUE!</v>
      </c>
      <c r="J19" s="42" t="e">
        <f>SUMIF([2]symbols!$A$2:A370,T19,[2]symbols!$E$2:$E$361)-SUMIF([2]symbols!$A$2:A370,S19,[2]symbols!$E$2:$E$361)</f>
        <v>#VALUE!</v>
      </c>
      <c r="K19" s="55"/>
      <c r="L19" s="50">
        <v>603</v>
      </c>
      <c r="M19" s="36">
        <v>160310</v>
      </c>
      <c r="N19" s="36">
        <v>260310</v>
      </c>
      <c r="O19" s="36">
        <v>160320</v>
      </c>
      <c r="P19" s="36">
        <v>260320</v>
      </c>
      <c r="Q19" s="36">
        <v>160330</v>
      </c>
      <c r="R19" s="36">
        <v>260330</v>
      </c>
      <c r="S19" s="36">
        <v>160340</v>
      </c>
      <c r="T19" s="36">
        <v>260340</v>
      </c>
      <c r="U19" s="43"/>
      <c r="V19" s="43">
        <f t="shared" si="0"/>
        <v>2025597.62</v>
      </c>
      <c r="W19" s="43">
        <v>0</v>
      </c>
      <c r="X19" s="43">
        <v>2025597.62</v>
      </c>
      <c r="Y19" s="43">
        <v>0</v>
      </c>
      <c r="Z19" s="43">
        <v>0</v>
      </c>
      <c r="AA19" s="43">
        <f t="shared" si="1"/>
        <v>0</v>
      </c>
      <c r="AB19" s="43">
        <f t="shared" si="2"/>
        <v>-148645</v>
      </c>
      <c r="AC19" s="43">
        <f t="shared" si="3"/>
        <v>1277.24</v>
      </c>
      <c r="AD19" s="112"/>
      <c r="AE19" s="112"/>
      <c r="AF19" s="175"/>
      <c r="AG19" s="175"/>
      <c r="AH19" s="175"/>
      <c r="AI19" s="175"/>
      <c r="AJ19" s="175"/>
      <c r="AK19" s="175"/>
    </row>
    <row r="20" spans="1:37" ht="25.5">
      <c r="A20" s="44">
        <v>7</v>
      </c>
      <c r="B20" s="116" t="s">
        <v>151</v>
      </c>
      <c r="C20" s="7">
        <v>0</v>
      </c>
      <c r="D20" s="7">
        <v>0</v>
      </c>
      <c r="E20" s="7">
        <v>0</v>
      </c>
      <c r="F20" s="7">
        <v>0</v>
      </c>
      <c r="G20" s="42" t="e">
        <f>SUMIF([2]symbols!$A$2:A371,N20,[2]symbols!$E$2:$E$361)-SUMIF([2]symbols!$A$2:A371,M20,[2]symbols!$E$2:$E$361)</f>
        <v>#VALUE!</v>
      </c>
      <c r="H20" s="42" t="e">
        <f>SUMIF([2]symbols!$A$2:A371,R20,[2]symbols!$E$2:$E$361)-SUMIF([2]symbols!$A$2:A371,Q20,[2]symbols!$E$2:$E$361)</f>
        <v>#VALUE!</v>
      </c>
      <c r="I20" s="42" t="e">
        <f>SUMIF([2]symbols!$A$2:A371,P20,[2]symbols!$E$2:$E$361)-SUMIF([2]symbols!$A$2:A371,O20,[2]symbols!$E$2:$E$361)</f>
        <v>#VALUE!</v>
      </c>
      <c r="J20" s="42" t="e">
        <f>SUMIF([2]symbols!$A$2:A371,T20,[2]symbols!$E$2:$E$361)-SUMIF([2]symbols!$A$2:A371,S20,[2]symbols!$E$2:$E$361)</f>
        <v>#VALUE!</v>
      </c>
      <c r="K20" s="55"/>
      <c r="L20" s="50">
        <v>604</v>
      </c>
      <c r="M20" s="36">
        <v>160410</v>
      </c>
      <c r="N20" s="36">
        <v>260410</v>
      </c>
      <c r="O20" s="36">
        <v>160420</v>
      </c>
      <c r="P20" s="36">
        <v>260420</v>
      </c>
      <c r="Q20" s="36">
        <v>160430</v>
      </c>
      <c r="R20" s="36">
        <v>260430</v>
      </c>
      <c r="S20" s="36">
        <v>160440</v>
      </c>
      <c r="T20" s="36">
        <v>260440</v>
      </c>
      <c r="U20" s="43"/>
      <c r="V20" s="43">
        <f t="shared" si="0"/>
        <v>0</v>
      </c>
      <c r="W20" s="43">
        <v>0</v>
      </c>
      <c r="X20" s="43">
        <v>0</v>
      </c>
      <c r="Y20" s="43">
        <v>0</v>
      </c>
      <c r="Z20" s="43">
        <v>0</v>
      </c>
      <c r="AA20" s="43">
        <f t="shared" si="1"/>
        <v>0</v>
      </c>
      <c r="AB20" s="43">
        <f t="shared" si="2"/>
        <v>0</v>
      </c>
      <c r="AC20" s="43" t="e">
        <f t="shared" si="3"/>
        <v>#DIV/0!</v>
      </c>
      <c r="AD20" s="112"/>
      <c r="AE20" s="112"/>
      <c r="AF20" s="175"/>
      <c r="AG20" s="175"/>
      <c r="AH20" s="175"/>
      <c r="AI20" s="175"/>
      <c r="AJ20" s="175"/>
      <c r="AK20" s="175"/>
    </row>
    <row r="21" spans="1:37" ht="51">
      <c r="A21" s="44">
        <v>8</v>
      </c>
      <c r="B21" s="116" t="s">
        <v>152</v>
      </c>
      <c r="C21" s="7">
        <v>-130808</v>
      </c>
      <c r="D21" s="7">
        <v>-292944</v>
      </c>
      <c r="E21" s="7">
        <v>11533</v>
      </c>
      <c r="F21" s="7">
        <v>10523</v>
      </c>
      <c r="G21" s="42" t="e">
        <f>SUMIF([2]symbols!$A$2:A372,N21,[2]symbols!$E$2:$E$361)-SUMIF([2]symbols!$A$2:A372,M21,[2]symbols!$E$2:$E$361)</f>
        <v>#VALUE!</v>
      </c>
      <c r="H21" s="42" t="e">
        <f>SUMIF([2]symbols!$A$2:A372,R21,[2]symbols!$E$2:$E$361)-SUMIF([2]symbols!$A$2:A372,Q21,[2]symbols!$E$2:$E$361)</f>
        <v>#VALUE!</v>
      </c>
      <c r="I21" s="42" t="e">
        <f>SUMIF([2]symbols!$A$2:A372,P21,[2]symbols!$E$2:$E$361)-SUMIF([2]symbols!$A$2:A372,O21,[2]symbols!$E$2:$E$361)</f>
        <v>#VALUE!</v>
      </c>
      <c r="J21" s="42" t="e">
        <f>SUMIF([2]symbols!$A$2:A372,T21,[2]symbols!$E$2:$E$361)-SUMIF([2]symbols!$A$2:A372,S21,[2]symbols!$E$2:$E$361)</f>
        <v>#VALUE!</v>
      </c>
      <c r="K21" s="55"/>
      <c r="L21" s="50">
        <v>605</v>
      </c>
      <c r="M21" s="36">
        <v>160510</v>
      </c>
      <c r="N21" s="36">
        <v>260510</v>
      </c>
      <c r="O21" s="36">
        <v>160520</v>
      </c>
      <c r="P21" s="36">
        <v>260520</v>
      </c>
      <c r="Q21" s="36">
        <v>160530</v>
      </c>
      <c r="R21" s="36">
        <v>260530</v>
      </c>
      <c r="S21" s="36">
        <v>160540</v>
      </c>
      <c r="T21" s="36">
        <v>260540</v>
      </c>
      <c r="U21" s="43"/>
      <c r="V21" s="43">
        <f t="shared" si="0"/>
        <v>0</v>
      </c>
      <c r="W21" s="43">
        <v>0</v>
      </c>
      <c r="X21" s="43">
        <v>0</v>
      </c>
      <c r="Y21" s="43">
        <v>-763524.97</v>
      </c>
      <c r="Z21" s="43">
        <v>-763524.97</v>
      </c>
      <c r="AA21" s="43">
        <f t="shared" si="1"/>
        <v>0</v>
      </c>
      <c r="AB21" s="43">
        <f t="shared" si="2"/>
        <v>-303467</v>
      </c>
      <c r="AC21" s="43">
        <f t="shared" si="3"/>
        <v>-2883.84</v>
      </c>
      <c r="AD21" s="112"/>
      <c r="AE21" s="112"/>
      <c r="AF21" s="175"/>
      <c r="AG21" s="175"/>
      <c r="AH21" s="175"/>
      <c r="AI21" s="175"/>
      <c r="AJ21" s="175"/>
      <c r="AK21" s="175"/>
    </row>
    <row r="22" spans="1:37" ht="25.5">
      <c r="A22" s="44">
        <v>9</v>
      </c>
      <c r="B22" s="116" t="s">
        <v>153</v>
      </c>
      <c r="C22" s="7">
        <v>35938</v>
      </c>
      <c r="D22" s="7">
        <v>36999</v>
      </c>
      <c r="E22" s="7">
        <v>4807</v>
      </c>
      <c r="F22" s="7">
        <v>3860</v>
      </c>
      <c r="G22" s="42" t="e">
        <f>SUMIF([2]symbols!$A$2:A373,N22,[2]symbols!$E$2:$E$361)-SUMIF([2]symbols!$A$2:A373,M22,[2]symbols!$E$2:$E$361)</f>
        <v>#VALUE!</v>
      </c>
      <c r="H22" s="42" t="e">
        <f>SUMIF([2]symbols!$A$2:A373,R22,[2]symbols!$E$2:$E$361)-SUMIF([2]symbols!$A$2:A373,Q22,[2]symbols!$E$2:$E$361)</f>
        <v>#VALUE!</v>
      </c>
      <c r="I22" s="42" t="e">
        <f>SUMIF([2]symbols!$A$2:A373,P22,[2]symbols!$E$2:$E$361)-SUMIF([2]symbols!$A$2:A373,O22,[2]symbols!$E$2:$E$361)</f>
        <v>#VALUE!</v>
      </c>
      <c r="J22" s="42" t="e">
        <f>SUMIF([2]symbols!$A$2:A373,T22,[2]symbols!$E$2:$E$361)-SUMIF([2]symbols!$A$2:A373,S22,[2]symbols!$E$2:$E$361)</f>
        <v>#VALUE!</v>
      </c>
      <c r="K22" s="55"/>
      <c r="L22" s="50">
        <v>612</v>
      </c>
      <c r="M22" s="36">
        <v>161210</v>
      </c>
      <c r="N22" s="36">
        <v>261210</v>
      </c>
      <c r="O22" s="36">
        <v>161220</v>
      </c>
      <c r="P22" s="36">
        <v>261220</v>
      </c>
      <c r="Q22" s="36">
        <v>161230</v>
      </c>
      <c r="R22" s="36">
        <v>261230</v>
      </c>
      <c r="S22" s="36">
        <v>161240</v>
      </c>
      <c r="T22" s="36">
        <v>261240</v>
      </c>
      <c r="U22" s="43"/>
      <c r="V22" s="43">
        <f t="shared" si="0"/>
        <v>830821.87</v>
      </c>
      <c r="W22" s="43">
        <v>-787459.65</v>
      </c>
      <c r="X22" s="43">
        <v>43362.22</v>
      </c>
      <c r="Y22" s="43">
        <v>-3218390.6</v>
      </c>
      <c r="Z22" s="43">
        <v>-5796697.8300000001</v>
      </c>
      <c r="AA22" s="43">
        <f t="shared" si="1"/>
        <v>-2578307.23</v>
      </c>
      <c r="AB22" s="43">
        <f t="shared" si="2"/>
        <v>33139</v>
      </c>
      <c r="AC22" s="43">
        <f t="shared" si="3"/>
        <v>858.52</v>
      </c>
      <c r="AD22" s="112"/>
      <c r="AE22" s="112"/>
      <c r="AF22" s="175"/>
      <c r="AG22" s="175"/>
      <c r="AH22" s="175"/>
      <c r="AI22" s="175"/>
      <c r="AJ22" s="175"/>
      <c r="AK22" s="175"/>
    </row>
    <row r="23" spans="1:37">
      <c r="A23" s="44">
        <v>10</v>
      </c>
      <c r="B23" s="116" t="s">
        <v>154</v>
      </c>
      <c r="C23" s="7">
        <v>-29382</v>
      </c>
      <c r="D23" s="7">
        <v>51817</v>
      </c>
      <c r="E23" s="7">
        <v>-14930</v>
      </c>
      <c r="F23" s="7">
        <v>49943</v>
      </c>
      <c r="G23" s="42" t="e">
        <f>SUMIF([2]symbols!$A$2:A374,N23,[2]symbols!$E$2:$E$361)-SUMIF([2]symbols!$A$2:A374,M23,[2]symbols!$E$2:$E$361)</f>
        <v>#VALUE!</v>
      </c>
      <c r="H23" s="42" t="e">
        <f>SUMIF([2]symbols!$A$2:A374,R23,[2]symbols!$E$2:$E$361)-SUMIF([2]symbols!$A$2:A374,Q23,[2]symbols!$E$2:$E$361)</f>
        <v>#VALUE!</v>
      </c>
      <c r="I23" s="42" t="e">
        <f>SUMIF([2]symbols!$A$2:A374,P23,[2]symbols!$E$2:$E$361)-SUMIF([2]symbols!$A$2:A374,O23,[2]symbols!$E$2:$E$361)</f>
        <v>#VALUE!</v>
      </c>
      <c r="J23" s="42" t="e">
        <f>SUMIF([2]symbols!$A$2:A374,T23,[2]symbols!$E$2:$E$361)-SUMIF([2]symbols!$A$2:A374,S23,[2]symbols!$E$2:$E$361)</f>
        <v>#VALUE!</v>
      </c>
      <c r="K23" s="55"/>
      <c r="L23" s="50">
        <v>616</v>
      </c>
      <c r="M23" s="36">
        <v>161610</v>
      </c>
      <c r="N23" s="36">
        <v>261610</v>
      </c>
      <c r="O23" s="36">
        <v>161620</v>
      </c>
      <c r="P23" s="36">
        <v>261620</v>
      </c>
      <c r="Q23" s="36">
        <v>161630</v>
      </c>
      <c r="R23" s="36">
        <v>261630</v>
      </c>
      <c r="S23" s="36">
        <v>161640</v>
      </c>
      <c r="T23" s="36">
        <v>261640</v>
      </c>
      <c r="U23" s="43"/>
      <c r="V23" s="43">
        <f t="shared" si="0"/>
        <v>12376753.74</v>
      </c>
      <c r="W23" s="43">
        <v>7863333.2300000004</v>
      </c>
      <c r="X23" s="43">
        <v>20240086.969999999</v>
      </c>
      <c r="Y23" s="43">
        <v>8684449.1799999997</v>
      </c>
      <c r="Z23" s="43">
        <v>13693876.18</v>
      </c>
      <c r="AA23" s="43">
        <f t="shared" si="1"/>
        <v>5009427</v>
      </c>
      <c r="AB23" s="43">
        <f t="shared" si="2"/>
        <v>1874</v>
      </c>
      <c r="AC23" s="43">
        <f t="shared" si="3"/>
        <v>3.75</v>
      </c>
      <c r="AD23" s="112"/>
      <c r="AE23" s="112"/>
      <c r="AF23" s="175"/>
      <c r="AG23" s="175"/>
      <c r="AH23" s="175"/>
      <c r="AI23" s="175"/>
      <c r="AJ23" s="175"/>
      <c r="AK23" s="175"/>
    </row>
    <row r="24" spans="1:37">
      <c r="A24" s="44">
        <v>11</v>
      </c>
      <c r="B24" s="116" t="s">
        <v>155</v>
      </c>
      <c r="C24" s="7">
        <v>373669</v>
      </c>
      <c r="D24" s="7">
        <v>848517</v>
      </c>
      <c r="E24" s="7">
        <v>-2249</v>
      </c>
      <c r="F24" s="7">
        <v>-10991</v>
      </c>
      <c r="G24" s="42" t="e">
        <f>SUMIF([2]symbols!$A$2:A375,N24,[2]symbols!$E$2:$E$361)-SUMIF([2]symbols!$A$2:A375,M24,[2]symbols!$E$2:$E$361)</f>
        <v>#VALUE!</v>
      </c>
      <c r="H24" s="42" t="e">
        <f>SUMIF([2]symbols!$A$2:A375,R24,[2]symbols!$E$2:$E$361)-SUMIF([2]symbols!$A$2:A375,Q24,[2]symbols!$E$2:$E$361)</f>
        <v>#VALUE!</v>
      </c>
      <c r="I24" s="42" t="e">
        <f>SUMIF([2]symbols!$A$2:A375,P24,[2]symbols!$E$2:$E$361)-SUMIF([2]symbols!$A$2:A375,O24,[2]symbols!$E$2:$E$361)</f>
        <v>#VALUE!</v>
      </c>
      <c r="J24" s="42" t="e">
        <f>SUMIF([2]symbols!$A$2:A375,T24,[2]symbols!$E$2:$E$361)-SUMIF([2]symbols!$A$2:A375,S24,[2]symbols!$E$2:$E$361)</f>
        <v>#VALUE!</v>
      </c>
      <c r="K24" s="55"/>
      <c r="L24" s="50">
        <v>614</v>
      </c>
      <c r="M24" s="36">
        <v>161410</v>
      </c>
      <c r="N24" s="36">
        <v>261410</v>
      </c>
      <c r="O24" s="36">
        <v>161420</v>
      </c>
      <c r="P24" s="36">
        <v>261420</v>
      </c>
      <c r="Q24" s="36">
        <v>161430</v>
      </c>
      <c r="R24" s="36">
        <v>261430</v>
      </c>
      <c r="S24" s="36">
        <v>161440</v>
      </c>
      <c r="T24" s="36">
        <v>261440</v>
      </c>
      <c r="U24" s="43"/>
      <c r="V24" s="43">
        <f t="shared" si="0"/>
        <v>-2426325.6800000002</v>
      </c>
      <c r="W24" s="43">
        <v>4027950.01</v>
      </c>
      <c r="X24" s="43">
        <v>1601624.33</v>
      </c>
      <c r="Y24" s="43">
        <v>17443907.809999999</v>
      </c>
      <c r="Z24" s="43">
        <v>26492499.530000001</v>
      </c>
      <c r="AA24" s="43">
        <f t="shared" si="1"/>
        <v>9048591.7200000007</v>
      </c>
      <c r="AB24" s="43">
        <f t="shared" si="2"/>
        <v>859508</v>
      </c>
      <c r="AC24" s="43">
        <f t="shared" si="3"/>
        <v>-7820.11</v>
      </c>
      <c r="AD24" s="112"/>
      <c r="AE24" s="112"/>
      <c r="AF24" s="175"/>
      <c r="AG24" s="175"/>
      <c r="AH24" s="175"/>
      <c r="AI24" s="175"/>
      <c r="AJ24" s="175"/>
      <c r="AK24" s="175"/>
    </row>
    <row r="25" spans="1:37" ht="25.5">
      <c r="A25" s="44">
        <v>12</v>
      </c>
      <c r="B25" s="116" t="s">
        <v>156</v>
      </c>
      <c r="C25" s="7">
        <v>10026</v>
      </c>
      <c r="D25" s="7">
        <v>11611</v>
      </c>
      <c r="E25" s="7">
        <v>596</v>
      </c>
      <c r="F25" s="7">
        <v>2536</v>
      </c>
      <c r="G25" s="42" t="e">
        <f>SUMIF([2]symbols!$A$2:A376,N25,[2]symbols!$E$2:$E$361)-SUMIF([2]symbols!$A$2:A376,M25,[2]symbols!$E$2:$E$361)</f>
        <v>#VALUE!</v>
      </c>
      <c r="H25" s="42" t="e">
        <f>SUMIF([2]symbols!$A$2:A376,R25,[2]symbols!$E$2:$E$361)-SUMIF([2]symbols!$A$2:A376,Q25,[2]symbols!$E$2:$E$361)</f>
        <v>#VALUE!</v>
      </c>
      <c r="I25" s="42" t="e">
        <f>SUMIF([2]symbols!$A$2:A376,P25,[2]symbols!$E$2:$E$361)-SUMIF([2]symbols!$A$2:A376,O25,[2]symbols!$E$2:$E$361)</f>
        <v>#VALUE!</v>
      </c>
      <c r="J25" s="42" t="e">
        <f>SUMIF([2]symbols!$A$2:A376,T25,[2]symbols!$E$2:$E$361)-SUMIF([2]symbols!$A$2:A376,S25,[2]symbols!$E$2:$E$361)</f>
        <v>#VALUE!</v>
      </c>
      <c r="K25" s="55"/>
      <c r="L25" s="50">
        <v>609</v>
      </c>
      <c r="M25" s="36">
        <v>160910</v>
      </c>
      <c r="N25" s="36">
        <v>260910</v>
      </c>
      <c r="O25" s="36">
        <v>160920</v>
      </c>
      <c r="P25" s="36">
        <v>260920</v>
      </c>
      <c r="Q25" s="36">
        <v>160930</v>
      </c>
      <c r="R25" s="36">
        <v>260930</v>
      </c>
      <c r="S25" s="36">
        <v>160940</v>
      </c>
      <c r="T25" s="36">
        <v>260940</v>
      </c>
      <c r="U25" s="43"/>
      <c r="V25" s="43">
        <f t="shared" si="0"/>
        <v>589055.91</v>
      </c>
      <c r="W25" s="43">
        <v>-40236.42</v>
      </c>
      <c r="X25" s="43">
        <v>548819.49</v>
      </c>
      <c r="Y25" s="43">
        <v>20336536.48</v>
      </c>
      <c r="Z25" s="43">
        <v>18736666.609999999</v>
      </c>
      <c r="AA25" s="43">
        <f t="shared" si="1"/>
        <v>-1599869.87</v>
      </c>
      <c r="AB25" s="43">
        <f t="shared" si="2"/>
        <v>9075</v>
      </c>
      <c r="AC25" s="43">
        <f t="shared" si="3"/>
        <v>357.85</v>
      </c>
      <c r="AD25" s="112"/>
      <c r="AE25" s="112"/>
      <c r="AF25" s="175"/>
      <c r="AG25" s="175"/>
      <c r="AH25" s="175"/>
      <c r="AI25" s="175"/>
      <c r="AJ25" s="175"/>
      <c r="AK25" s="175"/>
    </row>
    <row r="26" spans="1:37" ht="38.25">
      <c r="A26" s="44">
        <v>13</v>
      </c>
      <c r="B26" s="116" t="s">
        <v>157</v>
      </c>
      <c r="C26" s="7">
        <v>0</v>
      </c>
      <c r="D26" s="7">
        <v>0</v>
      </c>
      <c r="E26" s="7">
        <v>0</v>
      </c>
      <c r="F26" s="7">
        <v>0</v>
      </c>
      <c r="G26" s="42" t="e">
        <f>SUMIF([2]symbols!$A$2:A377,N26,[2]symbols!$E$2:$E$361)-SUMIF([2]symbols!$A$2:A377,M26,[2]symbols!$E$2:$E$361)</f>
        <v>#VALUE!</v>
      </c>
      <c r="H26" s="42" t="e">
        <f>SUMIF([2]symbols!$A$2:A377,R26,[2]symbols!$E$2:$E$361)-SUMIF([2]symbols!$A$2:A377,Q26,[2]symbols!$E$2:$E$361)</f>
        <v>#VALUE!</v>
      </c>
      <c r="I26" s="42" t="e">
        <f>SUMIF([2]symbols!$A$2:A377,P26,[2]symbols!$E$2:$E$361)-SUMIF([2]symbols!$A$2:A377,O26,[2]symbols!$E$2:$E$361)</f>
        <v>#VALUE!</v>
      </c>
      <c r="J26" s="42" t="e">
        <f>SUMIF([2]symbols!$A$2:A377,T26,[2]symbols!$E$2:$E$361)-SUMIF([2]symbols!$A$2:A377,S26,[2]symbols!$E$2:$E$361)</f>
        <v>#VALUE!</v>
      </c>
      <c r="K26" s="55"/>
      <c r="L26" s="50">
        <v>607</v>
      </c>
      <c r="M26" s="36">
        <v>160710</v>
      </c>
      <c r="N26" s="36">
        <v>260710</v>
      </c>
      <c r="O26" s="36">
        <v>160720</v>
      </c>
      <c r="P26" s="36">
        <v>260720</v>
      </c>
      <c r="Q26" s="36">
        <v>160730</v>
      </c>
      <c r="R26" s="36">
        <v>260730</v>
      </c>
      <c r="S26" s="36">
        <v>160740</v>
      </c>
      <c r="T26" s="36">
        <v>260740</v>
      </c>
      <c r="U26" s="43"/>
      <c r="V26" s="43">
        <f t="shared" si="0"/>
        <v>0</v>
      </c>
      <c r="W26" s="43">
        <v>0</v>
      </c>
      <c r="X26" s="43">
        <v>0</v>
      </c>
      <c r="Y26" s="43">
        <v>0</v>
      </c>
      <c r="Z26" s="43">
        <v>0</v>
      </c>
      <c r="AA26" s="43">
        <f t="shared" si="1"/>
        <v>0</v>
      </c>
      <c r="AB26" s="43">
        <f t="shared" si="2"/>
        <v>0</v>
      </c>
      <c r="AC26" s="43" t="e">
        <f t="shared" si="3"/>
        <v>#DIV/0!</v>
      </c>
      <c r="AD26" s="112"/>
      <c r="AE26" s="112"/>
      <c r="AF26" s="175"/>
      <c r="AG26" s="175"/>
      <c r="AH26" s="175"/>
      <c r="AI26" s="175"/>
      <c r="AJ26" s="175"/>
      <c r="AK26" s="175"/>
    </row>
    <row r="27" spans="1:37" ht="38.25">
      <c r="A27" s="44">
        <v>14</v>
      </c>
      <c r="B27" s="116" t="s">
        <v>158</v>
      </c>
      <c r="C27" s="7">
        <v>0</v>
      </c>
      <c r="D27" s="7">
        <v>0</v>
      </c>
      <c r="E27" s="7">
        <v>0</v>
      </c>
      <c r="F27" s="7">
        <v>0</v>
      </c>
      <c r="G27" s="42" t="e">
        <f>SUMIF([2]symbols!$A$2:A378,N27,[2]symbols!$E$2:$E$361)-SUMIF([2]symbols!$A$2:A378,M27,[2]symbols!$E$2:$E$361)</f>
        <v>#VALUE!</v>
      </c>
      <c r="H27" s="42" t="e">
        <f>SUMIF([2]symbols!$A$2:A378,R27,[2]symbols!$E$2:$E$361)-SUMIF([2]symbols!$A$2:A378,Q27,[2]symbols!$E$2:$E$361)</f>
        <v>#VALUE!</v>
      </c>
      <c r="I27" s="42" t="e">
        <f>SUMIF([2]symbols!$A$2:A378,P27,[2]symbols!$E$2:$E$361)-SUMIF([2]symbols!$A$2:A378,O27,[2]symbols!$E$2:$E$361)</f>
        <v>#VALUE!</v>
      </c>
      <c r="J27" s="42" t="e">
        <f>SUMIF([2]symbols!$A$2:A378,T27,[2]symbols!$E$2:$E$361)-SUMIF([2]symbols!$A$2:A378,S27,[2]symbols!$E$2:$E$361)</f>
        <v>#VALUE!</v>
      </c>
      <c r="K27" s="55"/>
      <c r="L27" s="50">
        <v>608</v>
      </c>
      <c r="M27" s="36">
        <v>160810</v>
      </c>
      <c r="N27" s="36">
        <v>260810</v>
      </c>
      <c r="O27" s="36">
        <v>160820</v>
      </c>
      <c r="P27" s="36">
        <v>260820</v>
      </c>
      <c r="Q27" s="36">
        <v>160830</v>
      </c>
      <c r="R27" s="36">
        <v>260830</v>
      </c>
      <c r="S27" s="36">
        <v>160840</v>
      </c>
      <c r="T27" s="36">
        <v>260840</v>
      </c>
      <c r="U27" s="43"/>
      <c r="V27" s="43">
        <f t="shared" si="0"/>
        <v>0</v>
      </c>
      <c r="W27" s="43">
        <v>0</v>
      </c>
      <c r="X27" s="43">
        <v>0</v>
      </c>
      <c r="Y27" s="43">
        <v>0</v>
      </c>
      <c r="Z27" s="43">
        <v>0</v>
      </c>
      <c r="AA27" s="43">
        <f t="shared" si="1"/>
        <v>0</v>
      </c>
      <c r="AB27" s="43">
        <f t="shared" si="2"/>
        <v>0</v>
      </c>
      <c r="AC27" s="43" t="e">
        <f t="shared" si="3"/>
        <v>#DIV/0!</v>
      </c>
      <c r="AD27" s="112"/>
      <c r="AE27" s="112"/>
      <c r="AF27" s="175"/>
      <c r="AG27" s="175"/>
      <c r="AH27" s="175"/>
      <c r="AI27" s="175"/>
      <c r="AJ27" s="175"/>
      <c r="AK27" s="175"/>
    </row>
    <row r="28" spans="1:37" ht="25.5">
      <c r="A28" s="44">
        <v>15</v>
      </c>
      <c r="B28" s="116" t="s">
        <v>159</v>
      </c>
      <c r="C28" s="7">
        <v>-987195</v>
      </c>
      <c r="D28" s="7">
        <v>-2704283</v>
      </c>
      <c r="E28" s="7">
        <v>-265244</v>
      </c>
      <c r="F28" s="7">
        <v>-1027389</v>
      </c>
      <c r="G28" s="42" t="e">
        <f>SUMIF([2]symbols!$A$2:A379,N28,[2]symbols!$E$2:$E$361)-SUMIF([2]symbols!$A$2:A379,M28,[2]symbols!$E$2:$E$361)</f>
        <v>#VALUE!</v>
      </c>
      <c r="H28" s="42" t="e">
        <f>SUMIF([2]symbols!$A$2:A379,R28,[2]symbols!$E$2:$E$361)-SUMIF([2]symbols!$A$2:A379,Q28,[2]symbols!$E$2:$E$361)</f>
        <v>#VALUE!</v>
      </c>
      <c r="I28" s="42" t="e">
        <f>SUMIF([2]symbols!$A$2:A379,P28,[2]symbols!$E$2:$E$361)-SUMIF([2]symbols!$A$2:A379,O28,[2]symbols!$E$2:$E$361)</f>
        <v>#VALUE!</v>
      </c>
      <c r="J28" s="42" t="e">
        <f>SUMIF([2]symbols!$A$2:A379,T28,[2]symbols!$E$2:$E$361)-SUMIF([2]symbols!$A$2:A379,S28,[2]symbols!$E$2:$E$361)</f>
        <v>#VALUE!</v>
      </c>
      <c r="K28" s="55"/>
      <c r="L28" s="50">
        <v>716</v>
      </c>
      <c r="M28" s="36">
        <v>171610</v>
      </c>
      <c r="N28" s="36">
        <v>271610</v>
      </c>
      <c r="O28" s="36">
        <v>171620</v>
      </c>
      <c r="P28" s="36">
        <v>271620</v>
      </c>
      <c r="Q28" s="36">
        <v>171630</v>
      </c>
      <c r="R28" s="36">
        <v>271630</v>
      </c>
      <c r="S28" s="36">
        <v>171640</v>
      </c>
      <c r="T28" s="36">
        <v>271640</v>
      </c>
      <c r="U28" s="43"/>
      <c r="V28" s="43">
        <f t="shared" si="0"/>
        <v>-139291439.46000001</v>
      </c>
      <c r="W28" s="43">
        <v>-211328048.84999999</v>
      </c>
      <c r="X28" s="43">
        <v>-350619488.31</v>
      </c>
      <c r="Y28" s="43">
        <v>-361284245.91000003</v>
      </c>
      <c r="Z28" s="43">
        <v>-623670697.92999995</v>
      </c>
      <c r="AA28" s="43">
        <f t="shared" si="1"/>
        <v>-262386452.02000001</v>
      </c>
      <c r="AB28" s="43">
        <f t="shared" si="2"/>
        <v>-1676894</v>
      </c>
      <c r="AC28" s="43">
        <f t="shared" si="3"/>
        <v>163.22</v>
      </c>
      <c r="AD28" s="112"/>
      <c r="AE28" s="112"/>
      <c r="AF28" s="175"/>
      <c r="AG28" s="175"/>
      <c r="AH28" s="175"/>
      <c r="AI28" s="175"/>
      <c r="AJ28" s="175"/>
      <c r="AK28" s="175"/>
    </row>
    <row r="29" spans="1:37" ht="25.5">
      <c r="A29" s="44">
        <v>16</v>
      </c>
      <c r="B29" s="116" t="s">
        <v>160</v>
      </c>
      <c r="C29" s="7">
        <v>323</v>
      </c>
      <c r="D29" s="7">
        <v>-7563</v>
      </c>
      <c r="E29" s="7">
        <v>690</v>
      </c>
      <c r="F29" s="7">
        <v>14025</v>
      </c>
      <c r="G29" s="42" t="e">
        <f>SUMIF([2]symbols!$A$2:A380,N29,[2]symbols!$E$2:$E$361)-SUMIF([2]symbols!$A$2:A380,M29,[2]symbols!$E$2:$E$361)</f>
        <v>#VALUE!</v>
      </c>
      <c r="H29" s="42" t="e">
        <f>SUMIF([2]symbols!$A$2:A380,R29,[2]symbols!$E$2:$E$361)-SUMIF([2]symbols!$A$2:A380,Q29,[2]symbols!$E$2:$E$361)</f>
        <v>#VALUE!</v>
      </c>
      <c r="I29" s="42" t="e">
        <f>SUMIF([2]symbols!$A$2:A380,P29,[2]symbols!$E$2:$E$361)-SUMIF([2]symbols!$A$2:A380,O29,[2]symbols!$E$2:$E$361)</f>
        <v>#VALUE!</v>
      </c>
      <c r="J29" s="42" t="e">
        <f>SUMIF([2]symbols!$A$2:A380,T29,[2]symbols!$E$2:$E$361)-SUMIF([2]symbols!$A$2:A380,S29,[2]symbols!$E$2:$E$361)</f>
        <v>#VALUE!</v>
      </c>
      <c r="K29" s="55"/>
      <c r="L29" s="50">
        <v>717</v>
      </c>
      <c r="M29" s="36">
        <v>171710</v>
      </c>
      <c r="N29" s="36">
        <v>271710</v>
      </c>
      <c r="O29" s="36">
        <v>171720</v>
      </c>
      <c r="P29" s="36">
        <v>271720</v>
      </c>
      <c r="Q29" s="36">
        <v>171730</v>
      </c>
      <c r="R29" s="36">
        <v>271730</v>
      </c>
      <c r="S29" s="36">
        <v>171740</v>
      </c>
      <c r="T29" s="36">
        <v>271740</v>
      </c>
      <c r="U29" s="43"/>
      <c r="V29" s="43">
        <f t="shared" si="0"/>
        <v>-8073310.6799999997</v>
      </c>
      <c r="W29" s="43">
        <v>-3090338.54</v>
      </c>
      <c r="X29" s="43">
        <v>-11163649.220000001</v>
      </c>
      <c r="Y29" s="43">
        <v>1560577.3</v>
      </c>
      <c r="Z29" s="43">
        <v>31684845.219999999</v>
      </c>
      <c r="AA29" s="43">
        <f t="shared" si="1"/>
        <v>30124267.920000002</v>
      </c>
      <c r="AB29" s="43">
        <f t="shared" si="2"/>
        <v>-21588</v>
      </c>
      <c r="AC29" s="43">
        <f t="shared" si="3"/>
        <v>-153.93</v>
      </c>
      <c r="AD29" s="112"/>
      <c r="AE29" s="112"/>
      <c r="AF29" s="175"/>
      <c r="AG29" s="175"/>
      <c r="AH29" s="175"/>
      <c r="AI29" s="175"/>
      <c r="AJ29" s="175"/>
      <c r="AK29" s="175"/>
    </row>
    <row r="30" spans="1:37">
      <c r="A30" s="44">
        <v>17</v>
      </c>
      <c r="B30" s="116" t="s">
        <v>161</v>
      </c>
      <c r="C30" s="7">
        <v>0</v>
      </c>
      <c r="D30" s="7">
        <v>0</v>
      </c>
      <c r="E30" s="7">
        <v>3378</v>
      </c>
      <c r="F30" s="7">
        <v>43641</v>
      </c>
      <c r="G30" s="42" t="e">
        <f>SUMIF([2]symbols!$A$2:A381,N30,[2]symbols!$E$2:$E$361)-SUMIF([2]symbols!$A$2:A381,M30,[2]symbols!$E$2:$E$361)</f>
        <v>#VALUE!</v>
      </c>
      <c r="H30" s="42" t="e">
        <f>SUMIF([2]symbols!$A$2:A381,R30,[2]symbols!$E$2:$E$361)-SUMIF([2]symbols!$A$2:A381,Q30,[2]symbols!$E$2:$E$361)</f>
        <v>#VALUE!</v>
      </c>
      <c r="I30" s="42" t="e">
        <f>SUMIF([2]symbols!$A$2:A381,P30,[2]symbols!$E$2:$E$361)-SUMIF([2]symbols!$A$2:A381,O30,[2]symbols!$E$2:$E$361)</f>
        <v>#VALUE!</v>
      </c>
      <c r="J30" s="42" t="e">
        <f>SUMIF([2]symbols!$A$2:A381,T30,[2]symbols!$E$2:$E$361)-SUMIF([2]symbols!$A$2:A381,S30,[2]symbols!$E$2:$E$361)</f>
        <v>#VALUE!</v>
      </c>
      <c r="K30" s="55"/>
      <c r="L30" s="50">
        <v>704</v>
      </c>
      <c r="M30" s="36">
        <v>170410</v>
      </c>
      <c r="N30" s="36">
        <v>270410</v>
      </c>
      <c r="O30" s="36">
        <v>170420</v>
      </c>
      <c r="P30" s="36">
        <v>270420</v>
      </c>
      <c r="Q30" s="36">
        <v>170430</v>
      </c>
      <c r="R30" s="36">
        <v>270430</v>
      </c>
      <c r="S30" s="36">
        <v>170440</v>
      </c>
      <c r="T30" s="36">
        <v>270440</v>
      </c>
      <c r="U30" s="43"/>
      <c r="V30" s="43">
        <f t="shared" si="0"/>
        <v>-71203493.079999998</v>
      </c>
      <c r="W30" s="183">
        <v>9738195.2100000009</v>
      </c>
      <c r="X30" s="43">
        <v>-61465297.869999997</v>
      </c>
      <c r="Y30" s="43">
        <v>6784986.1399999997</v>
      </c>
      <c r="Z30" s="43">
        <v>11848250.140000001</v>
      </c>
      <c r="AA30" s="43">
        <f t="shared" si="1"/>
        <v>5063264</v>
      </c>
      <c r="AB30" s="43">
        <f t="shared" si="2"/>
        <v>-43641</v>
      </c>
      <c r="AC30" s="43">
        <f t="shared" si="3"/>
        <v>-100</v>
      </c>
      <c r="AD30" s="112"/>
      <c r="AE30" s="112"/>
      <c r="AF30" s="175"/>
      <c r="AG30" s="175"/>
      <c r="AH30" s="175"/>
      <c r="AI30" s="175"/>
      <c r="AJ30" s="175"/>
      <c r="AK30" s="175"/>
    </row>
    <row r="31" spans="1:37" ht="25.5">
      <c r="A31" s="44">
        <v>18</v>
      </c>
      <c r="B31" s="116" t="s">
        <v>162</v>
      </c>
      <c r="C31" s="7">
        <v>0</v>
      </c>
      <c r="D31" s="7">
        <v>0</v>
      </c>
      <c r="E31" s="7">
        <v>0</v>
      </c>
      <c r="F31" s="7">
        <v>0</v>
      </c>
      <c r="G31" s="42" t="e">
        <f>SUMIF([2]symbols!$A$2:A382,N31,[2]symbols!$E$2:$E$361)-SUMIF([2]symbols!$A$2:A382,M31,[2]symbols!$E$2:$E$361)</f>
        <v>#VALUE!</v>
      </c>
      <c r="H31" s="42" t="e">
        <f>SUMIF([2]symbols!$A$2:A382,R31,[2]symbols!$E$2:$E$361)-SUMIF([2]symbols!$A$2:A382,Q31,[2]symbols!$E$2:$E$361)</f>
        <v>#VALUE!</v>
      </c>
      <c r="I31" s="42" t="e">
        <f>SUMIF([2]symbols!$A$2:A382,P31,[2]symbols!$E$2:$E$361)-SUMIF([2]symbols!$A$2:A382,O31,[2]symbols!$E$2:$E$361)</f>
        <v>#VALUE!</v>
      </c>
      <c r="J31" s="42" t="e">
        <f>SUMIF([2]symbols!$A$2:A382,T31,[2]symbols!$E$2:$E$361)-SUMIF([2]symbols!$A$2:A382,S31,[2]symbols!$E$2:$E$361)</f>
        <v>#VALUE!</v>
      </c>
      <c r="K31" s="55"/>
      <c r="L31" s="50">
        <v>705</v>
      </c>
      <c r="M31" s="36">
        <v>170510</v>
      </c>
      <c r="N31" s="36">
        <v>270510</v>
      </c>
      <c r="O31" s="36">
        <v>170520</v>
      </c>
      <c r="P31" s="36">
        <v>270520</v>
      </c>
      <c r="Q31" s="36">
        <v>170530</v>
      </c>
      <c r="R31" s="36">
        <v>270530</v>
      </c>
      <c r="S31" s="36">
        <v>170540</v>
      </c>
      <c r="T31" s="36">
        <v>270540</v>
      </c>
      <c r="U31" s="43"/>
      <c r="V31" s="43">
        <f t="shared" si="0"/>
        <v>0</v>
      </c>
      <c r="W31" s="43">
        <v>0</v>
      </c>
      <c r="X31" s="43">
        <v>0</v>
      </c>
      <c r="Y31" s="43">
        <v>0</v>
      </c>
      <c r="Z31" s="43">
        <v>0</v>
      </c>
      <c r="AA31" s="43">
        <f t="shared" si="1"/>
        <v>0</v>
      </c>
      <c r="AB31" s="43">
        <f t="shared" si="2"/>
        <v>0</v>
      </c>
      <c r="AC31" s="43" t="e">
        <f t="shared" si="3"/>
        <v>#DIV/0!</v>
      </c>
      <c r="AD31" s="112"/>
      <c r="AE31" s="112"/>
      <c r="AF31" s="175"/>
      <c r="AG31" s="175"/>
      <c r="AH31" s="175"/>
      <c r="AI31" s="175"/>
      <c r="AJ31" s="175"/>
      <c r="AK31" s="175"/>
    </row>
    <row r="32" spans="1:37">
      <c r="A32" s="44">
        <v>19</v>
      </c>
      <c r="B32" s="116" t="s">
        <v>163</v>
      </c>
      <c r="C32" s="7">
        <v>-7259</v>
      </c>
      <c r="D32" s="7">
        <v>-7016</v>
      </c>
      <c r="E32" s="7">
        <v>-1186</v>
      </c>
      <c r="F32" s="7">
        <v>-7202</v>
      </c>
      <c r="G32" s="42" t="e">
        <f>SUMIF([2]symbols!$A$2:A383,N32,[2]symbols!$E$2:$E$361)-SUMIF([2]symbols!$A$2:A383,M32,[2]symbols!$E$2:$E$361)</f>
        <v>#VALUE!</v>
      </c>
      <c r="H32" s="42" t="e">
        <f>SUMIF([2]symbols!$A$2:A383,R32,[2]symbols!$E$2:$E$361)-SUMIF([2]symbols!$A$2:A383,Q32,[2]symbols!$E$2:$E$361)</f>
        <v>#VALUE!</v>
      </c>
      <c r="I32" s="42" t="e">
        <f>SUMIF([2]symbols!$A$2:A383,P32,[2]symbols!$E$2:$E$361)-SUMIF([2]symbols!$A$2:A383,O32,[2]symbols!$E$2:$E$361)</f>
        <v>#VALUE!</v>
      </c>
      <c r="J32" s="42" t="e">
        <f>SUMIF([2]symbols!$A$2:A383,T32,[2]symbols!$E$2:$E$361)-SUMIF([2]symbols!$A$2:A383,S32,[2]symbols!$E$2:$E$361)</f>
        <v>#VALUE!</v>
      </c>
      <c r="K32" s="55"/>
      <c r="L32" s="50">
        <v>718</v>
      </c>
      <c r="M32" s="36">
        <v>171810</v>
      </c>
      <c r="N32" s="36">
        <v>271810</v>
      </c>
      <c r="O32" s="36">
        <v>171820</v>
      </c>
      <c r="P32" s="36">
        <v>271820</v>
      </c>
      <c r="Q32" s="36">
        <v>171830</v>
      </c>
      <c r="R32" s="36">
        <v>271830</v>
      </c>
      <c r="S32" s="36">
        <v>171840</v>
      </c>
      <c r="T32" s="36">
        <v>271840</v>
      </c>
      <c r="U32" s="43"/>
      <c r="V32" s="43">
        <f t="shared" si="0"/>
        <v>-237883.5</v>
      </c>
      <c r="W32" s="43">
        <v>-7763560.8899999997</v>
      </c>
      <c r="X32" s="43">
        <v>-8001444.3899999997</v>
      </c>
      <c r="Y32" s="43">
        <v>-4475644.62</v>
      </c>
      <c r="Z32" s="43">
        <v>-3944144.77</v>
      </c>
      <c r="AA32" s="43">
        <f t="shared" si="1"/>
        <v>531499.85</v>
      </c>
      <c r="AB32" s="43">
        <f t="shared" si="2"/>
        <v>186</v>
      </c>
      <c r="AC32" s="43">
        <f t="shared" si="3"/>
        <v>-2.58</v>
      </c>
      <c r="AD32" s="112"/>
      <c r="AE32" s="112"/>
      <c r="AF32" s="175"/>
      <c r="AG32" s="175"/>
      <c r="AH32" s="175"/>
      <c r="AI32" s="175"/>
      <c r="AJ32" s="175"/>
      <c r="AK32" s="175"/>
    </row>
    <row r="33" spans="1:37">
      <c r="A33" s="44">
        <v>20</v>
      </c>
      <c r="B33" s="116" t="s">
        <v>164</v>
      </c>
      <c r="C33" s="7">
        <v>74333</v>
      </c>
      <c r="D33" s="7">
        <v>143120</v>
      </c>
      <c r="E33" s="7">
        <v>56491</v>
      </c>
      <c r="F33" s="7">
        <v>98872</v>
      </c>
      <c r="G33" s="42" t="e">
        <f>SUMIF([2]symbols!$A$2:A384,N33,[2]symbols!$E$2:$E$361)-SUMIF([2]symbols!$A$2:A384,M33,[2]symbols!$E$2:$E$361)</f>
        <v>#VALUE!</v>
      </c>
      <c r="H33" s="42" t="e">
        <f>SUMIF([2]symbols!$A$2:A384,R33,[2]symbols!$E$2:$E$361)-SUMIF([2]symbols!$A$2:A384,Q33,[2]symbols!$E$2:$E$361)</f>
        <v>#VALUE!</v>
      </c>
      <c r="I33" s="42" t="e">
        <f>SUMIF([2]symbols!$A$2:A384,P33,[2]symbols!$E$2:$E$361)-SUMIF([2]symbols!$A$2:A384,O33,[2]symbols!$E$2:$E$361)</f>
        <v>#VALUE!</v>
      </c>
      <c r="J33" s="42" t="e">
        <f>SUMIF([2]symbols!$A$2:A384,T33,[2]symbols!$E$2:$E$361)-SUMIF([2]symbols!$A$2:A384,S33,[2]symbols!$E$2:$E$361)</f>
        <v>#VALUE!</v>
      </c>
      <c r="K33" s="55"/>
      <c r="L33" s="50">
        <v>615</v>
      </c>
      <c r="M33" s="36">
        <v>161510</v>
      </c>
      <c r="N33" s="36">
        <v>261510</v>
      </c>
      <c r="O33" s="36">
        <v>161520</v>
      </c>
      <c r="P33" s="36">
        <v>261520</v>
      </c>
      <c r="Q33" s="36">
        <v>161530</v>
      </c>
      <c r="R33" s="36">
        <v>261530</v>
      </c>
      <c r="S33" s="36">
        <v>161540</v>
      </c>
      <c r="T33" s="36">
        <v>261540</v>
      </c>
      <c r="U33" s="43"/>
      <c r="V33" s="43">
        <f t="shared" si="0"/>
        <v>9938065.3000000007</v>
      </c>
      <c r="W33" s="43">
        <v>11074944.91</v>
      </c>
      <c r="X33" s="43">
        <v>21013010.210000001</v>
      </c>
      <c r="Y33" s="43">
        <v>8457580.3900000006</v>
      </c>
      <c r="Z33" s="43">
        <v>24384834.149999999</v>
      </c>
      <c r="AA33" s="43">
        <f t="shared" si="1"/>
        <v>15927253.76</v>
      </c>
      <c r="AB33" s="43">
        <f t="shared" si="2"/>
        <v>44248</v>
      </c>
      <c r="AC33" s="43">
        <f t="shared" si="3"/>
        <v>44.75</v>
      </c>
      <c r="AD33" s="112"/>
      <c r="AE33" s="112"/>
      <c r="AF33" s="175"/>
      <c r="AG33" s="175"/>
      <c r="AH33" s="175"/>
      <c r="AI33" s="175"/>
      <c r="AJ33" s="175"/>
      <c r="AK33" s="175"/>
    </row>
    <row r="34" spans="1:37">
      <c r="A34" s="44">
        <v>21</v>
      </c>
      <c r="B34" s="116" t="s">
        <v>165</v>
      </c>
      <c r="C34" s="7">
        <v>-383893</v>
      </c>
      <c r="D34" s="7">
        <v>-1220734</v>
      </c>
      <c r="E34" s="7">
        <v>-305760</v>
      </c>
      <c r="F34" s="7">
        <v>-1012595</v>
      </c>
      <c r="G34" s="42" t="e">
        <f>SUMIF([2]symbols!$A$2:A385,N34,[2]symbols!$E$2:$E$361)-SUMIF([2]symbols!$A$2:A385,M34,[2]symbols!$E$2:$E$361)</f>
        <v>#VALUE!</v>
      </c>
      <c r="H34" s="42" t="e">
        <f>SUMIF([2]symbols!$A$2:A385,R34,[2]symbols!$E$2:$E$361)-SUMIF([2]symbols!$A$2:A385,Q34,[2]symbols!$E$2:$E$361)</f>
        <v>#VALUE!</v>
      </c>
      <c r="I34" s="42" t="e">
        <f>SUMIF([2]symbols!$A$2:A385,P34,[2]symbols!$E$2:$E$361)-SUMIF([2]symbols!$A$2:A385,O34,[2]symbols!$E$2:$E$361)</f>
        <v>#VALUE!</v>
      </c>
      <c r="J34" s="42" t="e">
        <f>SUMIF([2]symbols!$A$2:A385,T34,[2]symbols!$E$2:$E$361)-SUMIF([2]symbols!$A$2:A385,S34,[2]symbols!$E$2:$E$361)</f>
        <v>#VALUE!</v>
      </c>
      <c r="K34" s="55"/>
      <c r="L34" s="50">
        <v>708</v>
      </c>
      <c r="M34" s="36">
        <v>170810</v>
      </c>
      <c r="N34" s="36">
        <v>270810</v>
      </c>
      <c r="O34" s="36">
        <v>170820</v>
      </c>
      <c r="P34" s="36">
        <v>270820</v>
      </c>
      <c r="Q34" s="36">
        <v>170830</v>
      </c>
      <c r="R34" s="36">
        <v>270830</v>
      </c>
      <c r="S34" s="36">
        <v>170840</v>
      </c>
      <c r="T34" s="36">
        <v>270840</v>
      </c>
      <c r="U34" s="43"/>
      <c r="V34" s="43">
        <f t="shared" si="0"/>
        <v>-235217762.75</v>
      </c>
      <c r="W34" s="43">
        <v>-582048844.61000001</v>
      </c>
      <c r="X34" s="43">
        <v>-817266607.36000001</v>
      </c>
      <c r="Y34" s="43">
        <v>-383175053.69</v>
      </c>
      <c r="Z34" s="43">
        <v>-594714981.95000005</v>
      </c>
      <c r="AA34" s="43">
        <f t="shared" si="1"/>
        <v>-211539928.25999999</v>
      </c>
      <c r="AB34" s="43">
        <f t="shared" si="2"/>
        <v>-208139</v>
      </c>
      <c r="AC34" s="43">
        <f t="shared" si="3"/>
        <v>20.56</v>
      </c>
      <c r="AD34" s="112"/>
      <c r="AE34" s="112"/>
      <c r="AF34" s="175"/>
      <c r="AG34" s="175"/>
      <c r="AH34" s="175"/>
      <c r="AI34" s="175"/>
      <c r="AJ34" s="175"/>
      <c r="AK34" s="175"/>
    </row>
    <row r="35" spans="1:37">
      <c r="A35" s="44">
        <v>22</v>
      </c>
      <c r="B35" s="116" t="s">
        <v>166</v>
      </c>
      <c r="C35" s="7">
        <v>0</v>
      </c>
      <c r="D35" s="7">
        <v>0</v>
      </c>
      <c r="E35" s="7">
        <v>0</v>
      </c>
      <c r="F35" s="7">
        <v>0</v>
      </c>
      <c r="G35" s="42" t="e">
        <f>SUMIF([2]symbols!$A$2:A386,N35,[2]symbols!$E$2:$E$361)-SUMIF([2]symbols!$A$2:A386,M35,[2]symbols!$E$2:$E$361)</f>
        <v>#VALUE!</v>
      </c>
      <c r="H35" s="42" t="e">
        <f>SUMIF([2]symbols!$A$2:A386,R35,[2]symbols!$E$2:$E$361)-SUMIF([2]symbols!$A$2:A386,Q35,[2]symbols!$E$2:$E$361)</f>
        <v>#VALUE!</v>
      </c>
      <c r="I35" s="42" t="e">
        <f>SUMIF([2]symbols!$A$2:A386,P35,[2]symbols!$E$2:$E$361)-SUMIF([2]symbols!$A$2:A386,O35,[2]symbols!$E$2:$E$361)</f>
        <v>#VALUE!</v>
      </c>
      <c r="J35" s="42" t="e">
        <f>SUMIF([2]symbols!$A$2:A386,T35,[2]symbols!$E$2:$E$361)-SUMIF([2]symbols!$A$2:A386,S35,[2]symbols!$E$2:$E$361)</f>
        <v>#VALUE!</v>
      </c>
      <c r="K35" s="55"/>
      <c r="L35" s="50">
        <v>617</v>
      </c>
      <c r="M35" s="36">
        <v>161710</v>
      </c>
      <c r="N35" s="36">
        <v>261710</v>
      </c>
      <c r="O35" s="36">
        <v>161720</v>
      </c>
      <c r="P35" s="36">
        <v>261720</v>
      </c>
      <c r="Q35" s="36">
        <v>161730</v>
      </c>
      <c r="R35" s="36">
        <v>261730</v>
      </c>
      <c r="S35" s="36">
        <v>161740</v>
      </c>
      <c r="T35" s="36">
        <v>261740</v>
      </c>
      <c r="U35" s="43"/>
      <c r="V35" s="43">
        <f t="shared" si="0"/>
        <v>0</v>
      </c>
      <c r="W35" s="43">
        <v>0</v>
      </c>
      <c r="X35" s="43">
        <v>0</v>
      </c>
      <c r="Y35" s="43">
        <v>0</v>
      </c>
      <c r="Z35" s="43">
        <v>0</v>
      </c>
      <c r="AA35" s="43">
        <f t="shared" si="1"/>
        <v>0</v>
      </c>
      <c r="AB35" s="43">
        <f t="shared" si="2"/>
        <v>0</v>
      </c>
      <c r="AC35" s="43" t="e">
        <f t="shared" si="3"/>
        <v>#DIV/0!</v>
      </c>
      <c r="AD35" s="112"/>
      <c r="AE35" s="112"/>
      <c r="AF35" s="175"/>
      <c r="AG35" s="175"/>
      <c r="AH35" s="175"/>
      <c r="AI35" s="175"/>
      <c r="AJ35" s="175"/>
      <c r="AK35" s="175"/>
    </row>
    <row r="36" spans="1:37">
      <c r="A36" s="45">
        <v>23</v>
      </c>
      <c r="B36" s="46" t="s">
        <v>167</v>
      </c>
      <c r="C36" s="8">
        <v>-234014</v>
      </c>
      <c r="D36" s="8">
        <v>-140816</v>
      </c>
      <c r="E36" s="8">
        <v>154339</v>
      </c>
      <c r="F36" s="8">
        <v>537325</v>
      </c>
      <c r="G36" s="48" t="e">
        <f>SUM(G16:G35)</f>
        <v>#VALUE!</v>
      </c>
      <c r="H36" s="48" t="e">
        <f>SUM(H16:H35)</f>
        <v>#VALUE!</v>
      </c>
      <c r="I36" s="48" t="e">
        <f>SUM(I16:I35)</f>
        <v>#VALUE!</v>
      </c>
      <c r="J36" s="48" t="e">
        <f>SUM(J16:J35)</f>
        <v>#VALUE!</v>
      </c>
      <c r="K36" s="184"/>
      <c r="L36" s="50"/>
      <c r="U36" s="43"/>
      <c r="V36" s="43">
        <f t="shared" si="0"/>
        <v>89222789.480000004</v>
      </c>
      <c r="W36" s="43">
        <v>167232908.11000001</v>
      </c>
      <c r="X36" s="43">
        <v>256455697.59</v>
      </c>
      <c r="Y36" s="43">
        <v>137248579.53999999</v>
      </c>
      <c r="Z36" s="43">
        <v>210193973.36000001</v>
      </c>
      <c r="AA36" s="43">
        <f t="shared" si="1"/>
        <v>72945393.819999993</v>
      </c>
      <c r="AB36" s="43">
        <f t="shared" si="2"/>
        <v>-678141</v>
      </c>
      <c r="AC36" s="43">
        <f t="shared" si="3"/>
        <v>-126.21</v>
      </c>
      <c r="AD36" s="113"/>
      <c r="AE36" s="113"/>
      <c r="AF36" s="175"/>
      <c r="AG36" s="175"/>
      <c r="AH36" s="175"/>
      <c r="AI36" s="175"/>
      <c r="AJ36" s="175"/>
      <c r="AK36" s="175"/>
    </row>
    <row r="37" spans="1:37">
      <c r="A37" s="44">
        <v>24</v>
      </c>
      <c r="B37" s="116" t="s">
        <v>168</v>
      </c>
      <c r="C37" s="7">
        <v>219668</v>
      </c>
      <c r="D37" s="7">
        <v>195016</v>
      </c>
      <c r="E37" s="7">
        <v>-22718</v>
      </c>
      <c r="F37" s="7">
        <v>-103569</v>
      </c>
      <c r="G37" s="42" t="e">
        <f>SUMIF([2]symbols!$A$2:A388,N37,[2]symbols!$E$2:$E$361)-SUMIF([2]symbols!$A$2:A388,M37,[2]symbols!$E$2:$E$361)</f>
        <v>#VALUE!</v>
      </c>
      <c r="H37" s="42" t="e">
        <f>SUMIF([2]symbols!$A$2:A388,R37,[2]symbols!$E$2:$E$361)-SUMIF([2]symbols!$A$2:A388,Q37,[2]symbols!$E$2:$E$361)</f>
        <v>#VALUE!</v>
      </c>
      <c r="I37" s="42" t="e">
        <f>SUMIF([2]symbols!$A$2:A388,P37,[2]symbols!$E$2:$E$361)-SUMIF([2]symbols!$A$2:A388,O37,[2]symbols!$E$2:$E$361)</f>
        <v>#VALUE!</v>
      </c>
      <c r="J37" s="42" t="e">
        <f>SUMIF([2]symbols!$A$2:A388,T37,[2]symbols!$E$2:$E$361)-SUMIF([2]symbols!$A$2:A388,S37,[2]symbols!$E$2:$E$361)</f>
        <v>#VALUE!</v>
      </c>
      <c r="K37" s="55"/>
      <c r="L37" s="50">
        <v>709</v>
      </c>
      <c r="M37" s="36">
        <v>170910</v>
      </c>
      <c r="N37" s="36">
        <v>270910</v>
      </c>
      <c r="O37" s="36">
        <v>170920</v>
      </c>
      <c r="P37" s="36">
        <v>270920</v>
      </c>
      <c r="Q37" s="36">
        <v>170930</v>
      </c>
      <c r="R37" s="36">
        <v>270930</v>
      </c>
      <c r="S37" s="36">
        <v>170940</v>
      </c>
      <c r="T37" s="36">
        <v>270940</v>
      </c>
      <c r="U37" s="43"/>
      <c r="V37" s="43">
        <f t="shared" si="0"/>
        <v>-22510961.02</v>
      </c>
      <c r="W37" s="43">
        <v>-39235333.770000003</v>
      </c>
      <c r="X37" s="43">
        <v>-61746294.789999999</v>
      </c>
      <c r="Y37" s="43">
        <v>-34450390.509999998</v>
      </c>
      <c r="Z37" s="43">
        <v>-49440398.659999996</v>
      </c>
      <c r="AA37" s="43">
        <f t="shared" si="1"/>
        <v>-14990008.15</v>
      </c>
      <c r="AB37" s="43">
        <f t="shared" si="2"/>
        <v>298585</v>
      </c>
      <c r="AC37" s="43">
        <f t="shared" si="3"/>
        <v>-288.3</v>
      </c>
      <c r="AD37" s="112"/>
      <c r="AE37" s="112"/>
      <c r="AF37" s="175"/>
      <c r="AG37" s="175"/>
      <c r="AH37" s="175"/>
      <c r="AI37" s="175"/>
      <c r="AJ37" s="175"/>
      <c r="AK37" s="175"/>
    </row>
    <row r="38" spans="1:37">
      <c r="A38" s="44">
        <v>25</v>
      </c>
      <c r="B38" s="116" t="s">
        <v>169</v>
      </c>
      <c r="C38" s="7">
        <v>-14346</v>
      </c>
      <c r="D38" s="7">
        <v>54200</v>
      </c>
      <c r="E38" s="7">
        <v>131621</v>
      </c>
      <c r="F38" s="7">
        <v>433756</v>
      </c>
      <c r="G38" s="42" t="e">
        <f>SUMIF([2]symbols!$A$2:A389,N38,[2]symbols!$E$2:$E$361)-SUMIF([2]symbols!$A$2:A389,M38,[2]symbols!$E$2:$E$361)</f>
        <v>#VALUE!</v>
      </c>
      <c r="H38" s="42" t="e">
        <f>SUMIF([2]symbols!$A$2:A389,R38,[2]symbols!$E$2:$E$361)-SUMIF([2]symbols!$A$2:A389,Q38,[2]symbols!$E$2:$E$361)</f>
        <v>#VALUE!</v>
      </c>
      <c r="I38" s="42" t="e">
        <f>SUMIF([2]symbols!$A$2:A389,P38,[2]symbols!$E$2:$E$361)-SUMIF([2]symbols!$A$2:A389,O38,[2]symbols!$E$2:$E$361)</f>
        <v>#VALUE!</v>
      </c>
      <c r="J38" s="42" t="e">
        <f>SUMIF([2]symbols!$A$2:A389,T38,[2]symbols!$E$2:$E$361)-SUMIF([2]symbols!$A$2:A389,S38,[2]symbols!$E$2:$E$361)</f>
        <v>#VALUE!</v>
      </c>
      <c r="K38" s="55"/>
      <c r="L38" s="50">
        <v>618</v>
      </c>
      <c r="M38" s="36">
        <v>161810</v>
      </c>
      <c r="N38" s="36">
        <v>261810</v>
      </c>
      <c r="O38" s="36">
        <v>161820</v>
      </c>
      <c r="P38" s="36">
        <v>261820</v>
      </c>
      <c r="Q38" s="36">
        <v>161830</v>
      </c>
      <c r="R38" s="36">
        <v>261830</v>
      </c>
      <c r="S38" s="36">
        <v>161840</v>
      </c>
      <c r="T38" s="36">
        <v>261840</v>
      </c>
      <c r="U38" s="43"/>
      <c r="V38" s="43">
        <f t="shared" si="0"/>
        <v>66711828.460000001</v>
      </c>
      <c r="W38" s="43">
        <v>127997574.34</v>
      </c>
      <c r="X38" s="43">
        <v>194709402.80000001</v>
      </c>
      <c r="Y38" s="43">
        <v>102798189.03</v>
      </c>
      <c r="Z38" s="43">
        <v>160753574.69999999</v>
      </c>
      <c r="AA38" s="43">
        <f t="shared" si="1"/>
        <v>57955385.670000002</v>
      </c>
      <c r="AB38" s="43">
        <f t="shared" si="2"/>
        <v>-379556</v>
      </c>
      <c r="AC38" s="43">
        <f t="shared" si="3"/>
        <v>-87.5</v>
      </c>
      <c r="AD38" s="112"/>
      <c r="AE38" s="112"/>
      <c r="AF38" s="175"/>
      <c r="AG38" s="175"/>
      <c r="AH38" s="175"/>
      <c r="AI38" s="175"/>
      <c r="AJ38" s="175"/>
      <c r="AK38" s="175"/>
    </row>
    <row r="39" spans="1:37" ht="25.5">
      <c r="A39" s="44">
        <v>26</v>
      </c>
      <c r="B39" s="116" t="s">
        <v>170</v>
      </c>
      <c r="C39" s="7">
        <v>0</v>
      </c>
      <c r="D39" s="7">
        <v>0</v>
      </c>
      <c r="E39" s="7">
        <v>0</v>
      </c>
      <c r="F39" s="7">
        <v>0</v>
      </c>
      <c r="G39" s="42" t="e">
        <f>SUMIF([2]symbols!$A$2:A390,N39,[2]symbols!$E$2:$E$361)-SUMIF([2]symbols!$A$2:A390,M39,[2]symbols!$E$2:$E$361)</f>
        <v>#VALUE!</v>
      </c>
      <c r="H39" s="42" t="e">
        <f>SUMIF([2]symbols!$A$2:A390,R39,[2]symbols!$E$2:$E$361)-SUMIF([2]symbols!$A$2:A390,Q39,[2]symbols!$E$2:$E$361)</f>
        <v>#VALUE!</v>
      </c>
      <c r="I39" s="42" t="e">
        <f>SUMIF([2]symbols!$A$2:A390,P39,[2]symbols!$E$2:$E$361)-SUMIF([2]symbols!$A$2:A390,O39,[2]symbols!$E$2:$E$361)</f>
        <v>#VALUE!</v>
      </c>
      <c r="J39" s="42" t="e">
        <f>SUMIF([2]symbols!$A$2:A390,T39,[2]symbols!$E$2:$E$361)-SUMIF([2]symbols!$A$2:A390,S39,[2]symbols!$E$2:$E$361)</f>
        <v>#VALUE!</v>
      </c>
      <c r="K39" s="55"/>
      <c r="L39" s="50">
        <v>619</v>
      </c>
      <c r="M39" s="36">
        <v>161910</v>
      </c>
      <c r="N39" s="36">
        <v>261910</v>
      </c>
      <c r="O39" s="36">
        <v>161920</v>
      </c>
      <c r="P39" s="36">
        <v>261920</v>
      </c>
      <c r="Q39" s="36">
        <v>161930</v>
      </c>
      <c r="R39" s="36">
        <v>261930</v>
      </c>
      <c r="S39" s="36">
        <v>161940</v>
      </c>
      <c r="T39" s="36">
        <v>261940</v>
      </c>
      <c r="U39" s="43"/>
      <c r="V39" s="43">
        <f t="shared" si="0"/>
        <v>0</v>
      </c>
      <c r="W39" s="43">
        <v>0</v>
      </c>
      <c r="X39" s="43">
        <v>0</v>
      </c>
      <c r="Y39" s="43">
        <v>0</v>
      </c>
      <c r="Z39" s="43">
        <v>0</v>
      </c>
      <c r="AA39" s="43">
        <f t="shared" si="1"/>
        <v>0</v>
      </c>
      <c r="AB39" s="43">
        <f t="shared" si="2"/>
        <v>0</v>
      </c>
      <c r="AC39" s="43" t="e">
        <f t="shared" si="3"/>
        <v>#DIV/0!</v>
      </c>
      <c r="AD39" s="112"/>
      <c r="AE39" s="112"/>
      <c r="AF39" s="175"/>
      <c r="AG39" s="175"/>
      <c r="AH39" s="175"/>
      <c r="AI39" s="175"/>
      <c r="AJ39" s="175"/>
      <c r="AK39" s="175"/>
    </row>
    <row r="40" spans="1:37">
      <c r="A40" s="45">
        <v>27</v>
      </c>
      <c r="B40" s="46" t="s">
        <v>171</v>
      </c>
      <c r="C40" s="7">
        <v>-14346</v>
      </c>
      <c r="D40" s="7">
        <v>54200</v>
      </c>
      <c r="E40" s="8">
        <v>131621</v>
      </c>
      <c r="F40" s="8">
        <v>433756</v>
      </c>
      <c r="G40" s="48" t="e">
        <f>G36+G37</f>
        <v>#VALUE!</v>
      </c>
      <c r="H40" s="48" t="e">
        <f>H36+H37</f>
        <v>#VALUE!</v>
      </c>
      <c r="I40" s="48" t="e">
        <f>I36+I37</f>
        <v>#VALUE!</v>
      </c>
      <c r="J40" s="48" t="e">
        <f>J36+J37</f>
        <v>#VALUE!</v>
      </c>
      <c r="K40" s="184"/>
      <c r="L40" s="50"/>
      <c r="U40" s="43"/>
      <c r="V40" s="43">
        <f t="shared" si="0"/>
        <v>66711828.460000001</v>
      </c>
      <c r="W40" s="43">
        <v>127997574.34</v>
      </c>
      <c r="X40" s="43">
        <v>194709402.80000001</v>
      </c>
      <c r="Y40" s="43">
        <v>102798189.03</v>
      </c>
      <c r="Z40" s="43">
        <v>160753574.69999999</v>
      </c>
      <c r="AA40" s="43">
        <f t="shared" si="1"/>
        <v>57955385.670000002</v>
      </c>
      <c r="AB40" s="43">
        <f t="shared" si="2"/>
        <v>-379556</v>
      </c>
      <c r="AC40" s="43">
        <f t="shared" si="3"/>
        <v>-87.5</v>
      </c>
      <c r="AD40" s="112"/>
      <c r="AE40" s="112"/>
      <c r="AF40" s="175"/>
      <c r="AG40" s="175"/>
      <c r="AH40" s="175"/>
      <c r="AI40" s="175"/>
      <c r="AJ40" s="175"/>
      <c r="AK40" s="175"/>
    </row>
    <row r="41" spans="1:37" ht="12.75" customHeight="1">
      <c r="A41" s="206" t="s">
        <v>172</v>
      </c>
      <c r="B41" s="206"/>
      <c r="C41" s="206"/>
      <c r="D41" s="206"/>
      <c r="E41" s="206"/>
      <c r="F41" s="207"/>
      <c r="G41" s="49"/>
      <c r="H41" s="49"/>
      <c r="I41" s="49"/>
      <c r="J41" s="49"/>
      <c r="K41" s="50"/>
      <c r="L41" s="50"/>
      <c r="U41" s="43"/>
      <c r="V41" s="43"/>
      <c r="W41" s="43"/>
      <c r="X41" s="43"/>
      <c r="Y41" s="43"/>
      <c r="AB41" s="43"/>
      <c r="AC41" s="43"/>
      <c r="AD41" s="109"/>
      <c r="AE41" s="109"/>
      <c r="AH41" s="175"/>
      <c r="AI41" s="175"/>
      <c r="AJ41" s="175"/>
      <c r="AK41" s="175"/>
    </row>
    <row r="42" spans="1:37">
      <c r="A42" s="44">
        <v>28</v>
      </c>
      <c r="B42" s="116" t="s">
        <v>173</v>
      </c>
      <c r="C42" s="7">
        <v>-34244</v>
      </c>
      <c r="D42" s="7">
        <v>22930</v>
      </c>
      <c r="E42" s="7">
        <v>-21840</v>
      </c>
      <c r="F42" s="7">
        <v>-6388</v>
      </c>
      <c r="G42" s="42" t="e">
        <f>SUMIF([2]symbols!$A$2:A393,N42,[2]symbols!$E$2:$E$361)-SUMIF([2]symbols!$A$2:A393,M42,[2]symbols!$E$2:$E$361)</f>
        <v>#VALUE!</v>
      </c>
      <c r="H42" s="42" t="e">
        <f>SUMIF([2]symbols!$A$2:A393,R42,[2]symbols!$E$2:$E$361)-SUMIF([2]symbols!$A$2:A393,Q42,[2]symbols!$E$2:$E$361)</f>
        <v>#VALUE!</v>
      </c>
      <c r="I42" s="42" t="e">
        <f>SUMIF([2]symbols!$A$2:A393,P42,[2]symbols!$E$2:$E$361)-SUMIF([2]symbols!$A$2:A393,O42,[2]symbols!$E$2:$E$361)</f>
        <v>#VALUE!</v>
      </c>
      <c r="J42" s="42" t="e">
        <f>SUMIF([2]symbols!$A$2:A393,T42,[2]symbols!$E$2:$E$361)-SUMIF([2]symbols!$A$2:A393,S42,[2]symbols!$E$2:$E$361)</f>
        <v>#VALUE!</v>
      </c>
      <c r="K42" s="55"/>
      <c r="L42" s="50">
        <v>801</v>
      </c>
      <c r="M42" s="36">
        <v>180110</v>
      </c>
      <c r="N42" s="36">
        <v>280110</v>
      </c>
      <c r="O42" s="36">
        <v>180120</v>
      </c>
      <c r="P42" s="36">
        <v>280120</v>
      </c>
      <c r="Q42" s="36">
        <v>180130</v>
      </c>
      <c r="R42" s="36">
        <v>280130</v>
      </c>
      <c r="S42" s="36">
        <v>180140</v>
      </c>
      <c r="T42" s="36">
        <v>280140</v>
      </c>
      <c r="U42" s="43"/>
      <c r="V42" s="43">
        <f t="shared" ref="V42:V48" si="4">X42-W42</f>
        <v>-16166940.619999999</v>
      </c>
      <c r="W42" s="43">
        <v>-63712317.130000003</v>
      </c>
      <c r="X42" s="43">
        <v>-79879257.75</v>
      </c>
      <c r="Y42" s="43">
        <v>-11193141.439999999</v>
      </c>
      <c r="Z42" s="43">
        <v>-885385.99</v>
      </c>
      <c r="AA42" s="43">
        <f t="shared" ref="AA42:AA48" si="5">Z42-Y42</f>
        <v>10307755.449999999</v>
      </c>
      <c r="AB42" s="43"/>
      <c r="AC42" s="43"/>
      <c r="AD42" s="112"/>
      <c r="AE42" s="112"/>
      <c r="AF42" s="175"/>
      <c r="AG42" s="175"/>
      <c r="AH42" s="175"/>
      <c r="AI42" s="175"/>
      <c r="AJ42" s="175"/>
      <c r="AK42" s="175"/>
    </row>
    <row r="43" spans="1:37" ht="25.5">
      <c r="A43" s="44">
        <v>29</v>
      </c>
      <c r="B43" s="116" t="s">
        <v>174</v>
      </c>
      <c r="C43" s="7">
        <v>59389</v>
      </c>
      <c r="D43" s="7">
        <v>57990</v>
      </c>
      <c r="E43" s="7">
        <v>44</v>
      </c>
      <c r="F43" s="7">
        <v>-685</v>
      </c>
      <c r="G43" s="42" t="e">
        <f>SUMIF([2]symbols!$A$2:A394,N43,[2]symbols!$E$2:$E$361)-SUMIF([2]symbols!$A$2:A394,M43,[2]symbols!$E$2:$E$361)</f>
        <v>#VALUE!</v>
      </c>
      <c r="H43" s="42" t="e">
        <f>SUMIF([2]symbols!$A$2:A394,R43,[2]symbols!$E$2:$E$361)-SUMIF([2]symbols!$A$2:A394,Q43,[2]symbols!$E$2:$E$361)</f>
        <v>#VALUE!</v>
      </c>
      <c r="I43" s="42" t="e">
        <f>SUMIF([2]symbols!$A$2:A394,P43,[2]symbols!$E$2:$E$361)-SUMIF([2]symbols!$A$2:A394,O43,[2]symbols!$E$2:$E$361)</f>
        <v>#VALUE!</v>
      </c>
      <c r="J43" s="42" t="e">
        <f>SUMIF([2]symbols!$A$2:A394,T43,[2]symbols!$E$2:$E$361)-SUMIF([2]symbols!$A$2:A394,S43,[2]symbols!$E$2:$E$361)</f>
        <v>#VALUE!</v>
      </c>
      <c r="K43" s="55"/>
      <c r="L43" s="50">
        <v>802</v>
      </c>
      <c r="M43" s="36">
        <v>180210</v>
      </c>
      <c r="N43" s="36">
        <v>280210</v>
      </c>
      <c r="O43" s="36">
        <v>180220</v>
      </c>
      <c r="P43" s="36">
        <v>280220</v>
      </c>
      <c r="Q43" s="36">
        <v>180230</v>
      </c>
      <c r="R43" s="36">
        <v>280230</v>
      </c>
      <c r="S43" s="36">
        <v>180240</v>
      </c>
      <c r="T43" s="36">
        <v>280240</v>
      </c>
      <c r="U43" s="43"/>
      <c r="V43" s="43">
        <f t="shared" si="4"/>
        <v>0</v>
      </c>
      <c r="W43" s="43">
        <v>0</v>
      </c>
      <c r="X43" s="43">
        <v>0</v>
      </c>
      <c r="Y43" s="43">
        <v>-4274.95</v>
      </c>
      <c r="Z43" s="43">
        <v>-4578.54</v>
      </c>
      <c r="AA43" s="43">
        <f t="shared" si="5"/>
        <v>-303.58999999999997</v>
      </c>
      <c r="AB43" s="43"/>
      <c r="AC43" s="43"/>
      <c r="AD43" s="112"/>
      <c r="AE43" s="112"/>
      <c r="AF43" s="175"/>
      <c r="AG43" s="175"/>
      <c r="AH43" s="175"/>
      <c r="AI43" s="175"/>
      <c r="AJ43" s="175"/>
      <c r="AK43" s="175"/>
    </row>
    <row r="44" spans="1:37" ht="25.5">
      <c r="A44" s="44">
        <v>30</v>
      </c>
      <c r="B44" s="116" t="s">
        <v>175</v>
      </c>
      <c r="C44" s="7">
        <v>0</v>
      </c>
      <c r="D44" s="7">
        <v>0</v>
      </c>
      <c r="E44" s="7">
        <v>0</v>
      </c>
      <c r="F44" s="7">
        <v>0</v>
      </c>
      <c r="G44" s="42" t="e">
        <f>SUMIF([2]symbols!$A$2:A395,N44,[2]symbols!$E$2:$E$361)-SUMIF([2]symbols!$A$2:A395,M44,[2]symbols!$E$2:$E$361)</f>
        <v>#VALUE!</v>
      </c>
      <c r="H44" s="42" t="e">
        <f>SUMIF([2]symbols!$A$2:A395,R44,[2]symbols!$E$2:$E$361)-SUMIF([2]symbols!$A$2:A395,Q44,[2]symbols!$E$2:$E$361)</f>
        <v>#VALUE!</v>
      </c>
      <c r="I44" s="42" t="e">
        <f>SUMIF([2]symbols!$A$2:A395,P44,[2]symbols!$E$2:$E$361)-SUMIF([2]symbols!$A$2:A395,O44,[2]symbols!$E$2:$E$361)</f>
        <v>#VALUE!</v>
      </c>
      <c r="J44" s="42" t="e">
        <f>SUMIF([2]symbols!$A$2:A395,T44,[2]symbols!$E$2:$E$361)-SUMIF([2]symbols!$A$2:A395,S44,[2]symbols!$E$2:$E$361)</f>
        <v>#VALUE!</v>
      </c>
      <c r="K44" s="55"/>
      <c r="L44" s="50">
        <v>803</v>
      </c>
      <c r="M44" s="36">
        <v>180310</v>
      </c>
      <c r="N44" s="36">
        <v>280310</v>
      </c>
      <c r="O44" s="36">
        <v>180320</v>
      </c>
      <c r="P44" s="36">
        <v>280320</v>
      </c>
      <c r="Q44" s="36">
        <v>180330</v>
      </c>
      <c r="R44" s="36">
        <v>280330</v>
      </c>
      <c r="S44" s="36">
        <v>180340</v>
      </c>
      <c r="T44" s="36">
        <v>280340</v>
      </c>
      <c r="U44" s="43"/>
      <c r="V44" s="43">
        <f t="shared" si="4"/>
        <v>0</v>
      </c>
      <c r="W44" s="43">
        <v>0</v>
      </c>
      <c r="X44" s="43">
        <v>0</v>
      </c>
      <c r="Y44" s="43">
        <v>0</v>
      </c>
      <c r="Z44" s="43">
        <v>0</v>
      </c>
      <c r="AA44" s="43">
        <f t="shared" si="5"/>
        <v>0</v>
      </c>
      <c r="AB44" s="43"/>
      <c r="AC44" s="43"/>
      <c r="AD44" s="112"/>
      <c r="AE44" s="112"/>
      <c r="AF44" s="175"/>
      <c r="AG44" s="175"/>
      <c r="AH44" s="175"/>
      <c r="AI44" s="175"/>
      <c r="AJ44" s="175"/>
      <c r="AK44" s="175"/>
    </row>
    <row r="45" spans="1:37" ht="25.5">
      <c r="A45" s="44">
        <v>31</v>
      </c>
      <c r="B45" s="116" t="s">
        <v>176</v>
      </c>
      <c r="C45" s="7">
        <v>0</v>
      </c>
      <c r="D45" s="7">
        <v>0</v>
      </c>
      <c r="E45" s="7">
        <v>0</v>
      </c>
      <c r="F45" s="7">
        <v>0</v>
      </c>
      <c r="G45" s="42" t="e">
        <f>SUMIF([2]symbols!$A$2:A396,N45,[2]symbols!$E$2:$E$361)-SUMIF([2]symbols!$A$2:A396,M45,[2]symbols!$E$2:$E$361)</f>
        <v>#VALUE!</v>
      </c>
      <c r="H45" s="42" t="e">
        <f>SUMIF([2]symbols!$A$2:A396,R45,[2]symbols!$E$2:$E$361)-SUMIF([2]symbols!$A$2:A396,Q45,[2]symbols!$E$2:$E$361)</f>
        <v>#VALUE!</v>
      </c>
      <c r="I45" s="42" t="e">
        <f>SUMIF([2]symbols!$A$2:A396,P45,[2]symbols!$E$2:$E$361)-SUMIF([2]symbols!$A$2:A396,O45,[2]symbols!$E$2:$E$361)</f>
        <v>#VALUE!</v>
      </c>
      <c r="J45" s="42" t="e">
        <f>SUMIF([2]symbols!$A$2:A396,T45,[2]symbols!$E$2:$E$361)-SUMIF([2]symbols!$A$2:A396,S45,[2]symbols!$E$2:$E$361)</f>
        <v>#VALUE!</v>
      </c>
      <c r="K45" s="55"/>
      <c r="L45" s="50">
        <v>804</v>
      </c>
      <c r="M45" s="36">
        <v>180410</v>
      </c>
      <c r="N45" s="36">
        <v>280410</v>
      </c>
      <c r="O45" s="36">
        <v>180420</v>
      </c>
      <c r="P45" s="36">
        <v>280420</v>
      </c>
      <c r="Q45" s="36">
        <v>180430</v>
      </c>
      <c r="R45" s="36">
        <v>280430</v>
      </c>
      <c r="S45" s="36">
        <v>180440</v>
      </c>
      <c r="T45" s="36">
        <v>280440</v>
      </c>
      <c r="U45" s="43"/>
      <c r="V45" s="43">
        <f t="shared" si="4"/>
        <v>0</v>
      </c>
      <c r="W45" s="43">
        <v>0</v>
      </c>
      <c r="X45" s="43">
        <v>0</v>
      </c>
      <c r="Y45" s="43">
        <v>0</v>
      </c>
      <c r="Z45" s="43">
        <v>0</v>
      </c>
      <c r="AA45" s="43">
        <f t="shared" si="5"/>
        <v>0</v>
      </c>
      <c r="AB45" s="43"/>
      <c r="AC45" s="43"/>
      <c r="AD45" s="112"/>
      <c r="AE45" s="112"/>
      <c r="AF45" s="175"/>
      <c r="AG45" s="175"/>
      <c r="AH45" s="175"/>
      <c r="AI45" s="175"/>
      <c r="AJ45" s="175"/>
      <c r="AK45" s="175"/>
    </row>
    <row r="46" spans="1:37" ht="25.5">
      <c r="A46" s="44">
        <v>32</v>
      </c>
      <c r="B46" s="116" t="s">
        <v>177</v>
      </c>
      <c r="C46" s="7">
        <v>0</v>
      </c>
      <c r="D46" s="7">
        <v>0</v>
      </c>
      <c r="E46" s="7">
        <v>0</v>
      </c>
      <c r="F46" s="7">
        <v>0</v>
      </c>
      <c r="G46" s="42" t="e">
        <f>SUMIF([2]symbols!$A$2:A397,N46,[2]symbols!$E$2:$E$361)-SUMIF([2]symbols!$A$2:A397,M46,[2]symbols!$E$2:$E$361)</f>
        <v>#VALUE!</v>
      </c>
      <c r="H46" s="42" t="e">
        <f>SUMIF([2]symbols!$A$2:A397,R46,[2]symbols!$E$2:$E$361)-SUMIF([2]symbols!$A$2:A397,Q46,[2]symbols!$E$2:$E$361)</f>
        <v>#VALUE!</v>
      </c>
      <c r="I46" s="42" t="e">
        <f>SUMIF([2]symbols!$A$2:A397,P46,[2]symbols!$E$2:$E$361)-SUMIF([2]symbols!$A$2:A397,O46,[2]symbols!$E$2:$E$361)</f>
        <v>#VALUE!</v>
      </c>
      <c r="J46" s="42" t="e">
        <f>SUMIF([2]symbols!$A$2:A397,T46,[2]symbols!$E$2:$E$361)-SUMIF([2]symbols!$A$2:A397,S46,[2]symbols!$E$2:$E$361)</f>
        <v>#VALUE!</v>
      </c>
      <c r="K46" s="55"/>
      <c r="L46" s="50">
        <v>805</v>
      </c>
      <c r="M46" s="36">
        <v>180510</v>
      </c>
      <c r="N46" s="36">
        <v>280510</v>
      </c>
      <c r="O46" s="36">
        <v>180520</v>
      </c>
      <c r="P46" s="36">
        <v>280520</v>
      </c>
      <c r="Q46" s="36">
        <v>180530</v>
      </c>
      <c r="R46" s="36">
        <v>280530</v>
      </c>
      <c r="S46" s="36">
        <v>180540</v>
      </c>
      <c r="T46" s="36">
        <v>280540</v>
      </c>
      <c r="U46" s="43"/>
      <c r="V46" s="43">
        <f t="shared" si="4"/>
        <v>0</v>
      </c>
      <c r="W46" s="43">
        <v>0</v>
      </c>
      <c r="X46" s="43">
        <v>0</v>
      </c>
      <c r="Y46" s="43">
        <v>0</v>
      </c>
      <c r="Z46" s="43">
        <v>154323196.50999999</v>
      </c>
      <c r="AA46" s="43">
        <f t="shared" si="5"/>
        <v>154323196.50999999</v>
      </c>
      <c r="AB46" s="43"/>
      <c r="AC46" s="43"/>
      <c r="AD46" s="112"/>
      <c r="AE46" s="112"/>
      <c r="AF46" s="175"/>
      <c r="AG46" s="175"/>
      <c r="AH46" s="175"/>
      <c r="AI46" s="175"/>
      <c r="AJ46" s="175"/>
      <c r="AK46" s="175"/>
    </row>
    <row r="47" spans="1:37">
      <c r="A47" s="45">
        <v>33</v>
      </c>
      <c r="B47" s="46" t="s">
        <v>178</v>
      </c>
      <c r="C47" s="8">
        <v>25145</v>
      </c>
      <c r="D47" s="8">
        <v>80920</v>
      </c>
      <c r="E47" s="8">
        <v>-21796</v>
      </c>
      <c r="F47" s="8">
        <v>-7073</v>
      </c>
      <c r="G47" s="48" t="e">
        <f>SUM(G42:G46)</f>
        <v>#VALUE!</v>
      </c>
      <c r="H47" s="48" t="e">
        <f>SUM(H42:H46)</f>
        <v>#VALUE!</v>
      </c>
      <c r="I47" s="48" t="e">
        <f>SUM(I42:I46)</f>
        <v>#VALUE!</v>
      </c>
      <c r="J47" s="48" t="e">
        <f>SUM(J42:J46)</f>
        <v>#VALUE!</v>
      </c>
      <c r="K47" s="184"/>
      <c r="L47" s="50"/>
      <c r="U47" s="43"/>
      <c r="V47" s="43">
        <f t="shared" si="4"/>
        <v>-16166940.619999999</v>
      </c>
      <c r="W47" s="43">
        <v>-63712317.130000003</v>
      </c>
      <c r="X47" s="43">
        <v>-79879257.75</v>
      </c>
      <c r="Y47" s="43">
        <v>-11197416.390000001</v>
      </c>
      <c r="Z47" s="43">
        <v>153433231.97999999</v>
      </c>
      <c r="AA47" s="43">
        <f t="shared" si="5"/>
        <v>164630648.37</v>
      </c>
      <c r="AB47" s="43"/>
      <c r="AC47" s="43"/>
      <c r="AD47" s="112"/>
      <c r="AE47" s="112"/>
      <c r="AF47" s="175"/>
      <c r="AG47" s="175"/>
      <c r="AH47" s="175"/>
      <c r="AI47" s="175"/>
      <c r="AJ47" s="175"/>
      <c r="AK47" s="175"/>
    </row>
    <row r="48" spans="1:37">
      <c r="A48" s="45">
        <v>34</v>
      </c>
      <c r="B48" s="46" t="s">
        <v>179</v>
      </c>
      <c r="C48" s="8">
        <v>10799</v>
      </c>
      <c r="D48" s="8">
        <v>135120</v>
      </c>
      <c r="E48" s="8">
        <v>109825</v>
      </c>
      <c r="F48" s="8">
        <v>426683</v>
      </c>
      <c r="G48" s="51" t="e">
        <f>G47+G40</f>
        <v>#VALUE!</v>
      </c>
      <c r="H48" s="51" t="e">
        <f>H47+H40</f>
        <v>#VALUE!</v>
      </c>
      <c r="I48" s="51" t="e">
        <f>I47+I40</f>
        <v>#VALUE!</v>
      </c>
      <c r="J48" s="51" t="e">
        <f>J47+J40</f>
        <v>#VALUE!</v>
      </c>
      <c r="K48" s="185"/>
      <c r="L48" s="50"/>
      <c r="U48" s="43"/>
      <c r="V48" s="43">
        <f t="shared" si="4"/>
        <v>50544887.840000004</v>
      </c>
      <c r="W48" s="43">
        <v>64285257.210000001</v>
      </c>
      <c r="X48" s="43">
        <v>114830145.05</v>
      </c>
      <c r="Y48" s="43">
        <v>91600772.640000001</v>
      </c>
      <c r="Z48" s="43">
        <v>314186806.68000001</v>
      </c>
      <c r="AA48" s="43">
        <f t="shared" si="5"/>
        <v>222586034.03999999</v>
      </c>
      <c r="AB48" s="43"/>
      <c r="AC48" s="43"/>
      <c r="AD48" s="112"/>
      <c r="AE48" s="112"/>
      <c r="AF48" s="175"/>
      <c r="AG48" s="175"/>
      <c r="AH48" s="175"/>
      <c r="AI48" s="175"/>
      <c r="AJ48" s="175"/>
      <c r="AK48" s="175"/>
    </row>
    <row r="49" spans="1:26">
      <c r="A49" s="44"/>
      <c r="B49" s="199"/>
      <c r="C49" s="200"/>
      <c r="D49" s="200"/>
      <c r="E49" s="200"/>
      <c r="F49" s="200"/>
      <c r="G49" s="200"/>
      <c r="H49" s="200"/>
      <c r="I49" s="200"/>
      <c r="J49" s="201"/>
      <c r="K49" s="54"/>
      <c r="L49" s="54"/>
    </row>
    <row r="50" spans="1:26">
      <c r="A50" s="44"/>
      <c r="B50" s="116" t="s">
        <v>180</v>
      </c>
      <c r="C50" s="106"/>
      <c r="D50" s="106"/>
      <c r="E50" s="107"/>
      <c r="F50" s="107"/>
      <c r="G50" s="51"/>
      <c r="H50" s="51"/>
      <c r="I50" s="49"/>
      <c r="J50" s="49"/>
      <c r="K50" s="50"/>
      <c r="L50" s="50"/>
    </row>
    <row r="51" spans="1:26">
      <c r="A51" s="44">
        <v>35</v>
      </c>
      <c r="B51" s="116" t="s">
        <v>181</v>
      </c>
      <c r="C51" s="115">
        <v>-1</v>
      </c>
      <c r="D51" s="21">
        <v>3.78</v>
      </c>
      <c r="E51" s="21">
        <v>9.19</v>
      </c>
      <c r="F51" s="21">
        <v>30.28</v>
      </c>
      <c r="G51" s="42" t="e">
        <f>SUMIF([2]symbols!$A$2:A402,N51,[2]symbols!$E$2:$E$361)-SUMIF([2]symbols!$A$2:A402,M51,[2]symbols!$E$2:$E$361)</f>
        <v>#VALUE!</v>
      </c>
      <c r="H51" s="42" t="e">
        <f>SUMIF([2]symbols!$A$2:A402,R51,[2]symbols!$E$2:$E$361)-SUMIF([2]symbols!$A$2:A402,Q51,[2]symbols!$E$2:$E$361)</f>
        <v>#VALUE!</v>
      </c>
      <c r="I51" s="42" t="e">
        <f>SUMIF([2]symbols!$A$2:A402,P51,[2]symbols!$E$2:$E$361)-SUMIF([2]symbols!$A$2:A402,O51,[2]symbols!$E$2:$E$361)</f>
        <v>#VALUE!</v>
      </c>
      <c r="J51" s="42" t="e">
        <f>SUMIF([2]symbols!$A$2:A402,T51,[2]symbols!$E$2:$E$361)-SUMIF([2]symbols!$A$2:A402,S51,[2]symbols!$E$2:$E$361)</f>
        <v>#VALUE!</v>
      </c>
      <c r="K51" s="55"/>
      <c r="L51" s="50">
        <v>901</v>
      </c>
      <c r="M51" s="36">
        <v>190110</v>
      </c>
      <c r="N51" s="36">
        <v>290110</v>
      </c>
      <c r="O51" s="36">
        <v>190120</v>
      </c>
      <c r="P51" s="36">
        <v>290120</v>
      </c>
      <c r="Q51" s="36">
        <v>190130</v>
      </c>
      <c r="R51" s="36">
        <v>290130</v>
      </c>
      <c r="S51" s="36">
        <v>190140</v>
      </c>
      <c r="T51" s="36">
        <v>290140</v>
      </c>
      <c r="V51" s="186"/>
    </row>
    <row r="52" spans="1:26" ht="25.5">
      <c r="A52" s="44">
        <v>36</v>
      </c>
      <c r="B52" s="116" t="s">
        <v>182</v>
      </c>
      <c r="C52" s="115">
        <v>-1</v>
      </c>
      <c r="D52" s="21">
        <v>3.78</v>
      </c>
      <c r="E52" s="21">
        <v>9.19</v>
      </c>
      <c r="F52" s="21">
        <v>30.28</v>
      </c>
      <c r="G52" s="42" t="e">
        <f>SUMIF([2]symbols!$A$2:A403,N52,[2]symbols!$E$2:$E$361)-SUMIF([2]symbols!$A$2:A403,M52,[2]symbols!$E$2:$E$361)</f>
        <v>#VALUE!</v>
      </c>
      <c r="H52" s="42" t="e">
        <f>SUMIF([2]symbols!$A$2:A403,R52,[2]symbols!$E$2:$E$361)-SUMIF([2]symbols!$A$2:A403,Q52,[2]symbols!$E$2:$E$361)</f>
        <v>#VALUE!</v>
      </c>
      <c r="I52" s="42" t="e">
        <f>SUMIF([2]symbols!$A$2:A403,P52,[2]symbols!$E$2:$E$361)-SUMIF([2]symbols!$A$2:A403,O52,[2]symbols!$E$2:$E$361)</f>
        <v>#VALUE!</v>
      </c>
      <c r="J52" s="42" t="e">
        <f>SUMIF([2]symbols!$A$2:A403,T52,[2]symbols!$E$2:$E$361)-SUMIF([2]symbols!$A$2:A403,S52,[2]symbols!$E$2:$E$361)</f>
        <v>#VALUE!</v>
      </c>
      <c r="K52" s="55"/>
      <c r="L52" s="50">
        <v>911</v>
      </c>
      <c r="M52" s="36">
        <v>191110</v>
      </c>
      <c r="N52" s="36">
        <v>291110</v>
      </c>
      <c r="O52" s="36">
        <v>191120</v>
      </c>
      <c r="P52" s="36">
        <v>291120</v>
      </c>
      <c r="Q52" s="36">
        <v>191130</v>
      </c>
      <c r="R52" s="36">
        <v>291130</v>
      </c>
      <c r="S52" s="36">
        <v>191140</v>
      </c>
      <c r="T52" s="36">
        <v>291140</v>
      </c>
      <c r="V52" s="187"/>
      <c r="W52" s="187"/>
      <c r="X52" s="187"/>
      <c r="Y52" s="187"/>
    </row>
    <row r="53" spans="1:26">
      <c r="A53" s="44"/>
      <c r="B53" s="199"/>
      <c r="C53" s="200"/>
      <c r="D53" s="200"/>
      <c r="E53" s="200"/>
      <c r="F53" s="200"/>
      <c r="G53" s="200"/>
      <c r="H53" s="200"/>
      <c r="I53" s="200"/>
      <c r="J53" s="201"/>
      <c r="K53" s="54"/>
      <c r="L53" s="54"/>
    </row>
    <row r="54" spans="1:26">
      <c r="A54" s="44"/>
      <c r="B54" s="116" t="s">
        <v>183</v>
      </c>
      <c r="C54" s="52"/>
      <c r="D54" s="52"/>
      <c r="E54" s="52"/>
      <c r="F54" s="52"/>
      <c r="G54" s="49"/>
      <c r="H54" s="49"/>
      <c r="I54" s="49"/>
      <c r="J54" s="49"/>
      <c r="K54" s="50"/>
      <c r="L54" s="50"/>
    </row>
    <row r="55" spans="1:26">
      <c r="A55" s="44">
        <v>37</v>
      </c>
      <c r="B55" s="116" t="s">
        <v>181</v>
      </c>
      <c r="C55" s="7">
        <v>0</v>
      </c>
      <c r="D55" s="7">
        <v>0</v>
      </c>
      <c r="E55" s="7">
        <v>0</v>
      </c>
      <c r="F55" s="7">
        <v>0</v>
      </c>
      <c r="G55" s="42" t="e">
        <f>SUMIF([2]symbols!$A$2:A406,N55,[2]symbols!$E$2:$E$361)-SUMIF([2]symbols!$A$2:A406,M55,[2]symbols!$E$2:$E$361)</f>
        <v>#VALUE!</v>
      </c>
      <c r="H55" s="42" t="e">
        <f>SUMIF([2]symbols!$A$2:A406,R55,[2]symbols!$E$2:$E$361)-SUMIF([2]symbols!$A$2:A406,Q55,[2]symbols!$E$2:$E$361)</f>
        <v>#VALUE!</v>
      </c>
      <c r="I55" s="42" t="e">
        <f>SUMIF([2]symbols!$A$2:A406,P55,[2]symbols!$E$2:$E$361)-SUMIF([2]symbols!$A$2:A406,O55,[2]symbols!$E$2:$E$361)</f>
        <v>#VALUE!</v>
      </c>
      <c r="J55" s="42" t="e">
        <f>SUMIF([2]symbols!$A$2:A406,T55,[2]symbols!$E$2:$E$361)-SUMIF([2]symbols!$A$2:A406,S55,[2]symbols!$E$2:$E$361)</f>
        <v>#VALUE!</v>
      </c>
      <c r="K55" s="55"/>
      <c r="L55" s="50">
        <v>902</v>
      </c>
      <c r="M55" s="36">
        <v>190210</v>
      </c>
      <c r="N55" s="36">
        <v>290210</v>
      </c>
      <c r="O55" s="36">
        <v>190220</v>
      </c>
      <c r="P55" s="36">
        <v>290220</v>
      </c>
      <c r="Q55" s="36">
        <v>190230</v>
      </c>
      <c r="R55" s="36">
        <v>290230</v>
      </c>
      <c r="S55" s="36">
        <v>190240</v>
      </c>
      <c r="T55" s="36">
        <v>290240</v>
      </c>
    </row>
    <row r="56" spans="1:26" ht="25.5">
      <c r="A56" s="44">
        <v>38</v>
      </c>
      <c r="B56" s="116" t="s">
        <v>182</v>
      </c>
      <c r="C56" s="7">
        <v>0</v>
      </c>
      <c r="D56" s="7">
        <v>0</v>
      </c>
      <c r="E56" s="7">
        <v>0</v>
      </c>
      <c r="F56" s="7">
        <v>0</v>
      </c>
      <c r="G56" s="42" t="e">
        <f>SUMIF([2]symbols!$A$2:A407,N56,[2]symbols!$E$2:$E$361)-SUMIF([2]symbols!$A$2:A407,M56,[2]symbols!$E$2:$E$361)</f>
        <v>#VALUE!</v>
      </c>
      <c r="H56" s="42" t="e">
        <f>SUMIF([2]symbols!$A$2:A407,R56,[2]symbols!$E$2:$E$361)-SUMIF([2]symbols!$A$2:A407,Q56,[2]symbols!$E$2:$E$361)</f>
        <v>#VALUE!</v>
      </c>
      <c r="I56" s="42" t="e">
        <f>SUMIF([2]symbols!$A$2:A407,P56,[2]symbols!$E$2:$E$361)-SUMIF([2]symbols!$A$2:A407,O56,[2]symbols!$E$2:$E$361)</f>
        <v>#VALUE!</v>
      </c>
      <c r="J56" s="42" t="e">
        <f>SUMIF([2]symbols!$A$2:A407,T56,[2]symbols!$E$2:$E$361)-SUMIF([2]symbols!$A$2:A407,S56,[2]symbols!$E$2:$E$361)</f>
        <v>#VALUE!</v>
      </c>
      <c r="K56" s="55"/>
      <c r="L56" s="50">
        <v>912</v>
      </c>
      <c r="M56" s="36">
        <v>191210</v>
      </c>
      <c r="N56" s="36">
        <v>291210</v>
      </c>
      <c r="O56" s="36">
        <v>191220</v>
      </c>
      <c r="P56" s="36">
        <v>291220</v>
      </c>
      <c r="Q56" s="36">
        <v>191230</v>
      </c>
      <c r="R56" s="36">
        <v>291230</v>
      </c>
      <c r="S56" s="36">
        <v>191240</v>
      </c>
      <c r="T56" s="36">
        <v>291240</v>
      </c>
    </row>
    <row r="57" spans="1:26">
      <c r="A57" s="44"/>
      <c r="B57" s="199"/>
      <c r="C57" s="200"/>
      <c r="D57" s="200"/>
      <c r="E57" s="200"/>
      <c r="F57" s="200"/>
      <c r="G57" s="200"/>
      <c r="H57" s="200"/>
      <c r="I57" s="200"/>
      <c r="J57" s="201"/>
      <c r="K57" s="54"/>
      <c r="L57" s="54"/>
    </row>
    <row r="58" spans="1:26">
      <c r="A58" s="44"/>
      <c r="B58" s="116" t="s">
        <v>184</v>
      </c>
      <c r="C58" s="106"/>
      <c r="D58" s="106"/>
      <c r="E58" s="107"/>
      <c r="F58" s="107"/>
      <c r="G58" s="49"/>
      <c r="H58" s="49"/>
      <c r="I58" s="49"/>
      <c r="J58" s="49"/>
      <c r="K58" s="50"/>
      <c r="L58" s="50"/>
    </row>
    <row r="59" spans="1:26">
      <c r="A59" s="44">
        <v>39</v>
      </c>
      <c r="B59" s="116" t="s">
        <v>181</v>
      </c>
      <c r="C59" s="115">
        <v>-1</v>
      </c>
      <c r="D59" s="21">
        <v>3.78</v>
      </c>
      <c r="E59" s="21">
        <v>9.19</v>
      </c>
      <c r="F59" s="21">
        <v>30.28</v>
      </c>
      <c r="G59" s="42" t="e">
        <f>SUMIF([2]symbols!$A$2:A410,N59,[2]symbols!$E$2:$E$361)-SUMIF([2]symbols!$A$2:A410,M59,[2]symbols!$E$2:$E$361)</f>
        <v>#VALUE!</v>
      </c>
      <c r="H59" s="42" t="e">
        <f>SUMIF([2]symbols!$A$2:A410,R59,[2]symbols!$E$2:$E$361)-SUMIF([2]symbols!$A$2:A410,Q59,[2]symbols!$E$2:$E$361)</f>
        <v>#VALUE!</v>
      </c>
      <c r="I59" s="42" t="e">
        <f>SUMIF([2]symbols!$A$2:A410,P59,[2]symbols!$E$2:$E$361)-SUMIF([2]symbols!$A$2:A410,O59,[2]symbols!$E$2:$E$361)</f>
        <v>#VALUE!</v>
      </c>
      <c r="J59" s="42" t="e">
        <f>SUMIF([2]symbols!$A$2:A410,T59,[2]symbols!$E$2:$E$361)-SUMIF([2]symbols!$A$2:A410,S59,[2]symbols!$E$2:$E$361)</f>
        <v>#VALUE!</v>
      </c>
      <c r="K59" s="55"/>
      <c r="L59" s="50">
        <v>903</v>
      </c>
      <c r="M59" s="36">
        <v>190310</v>
      </c>
      <c r="N59" s="36">
        <v>290310</v>
      </c>
      <c r="O59" s="36">
        <v>190320</v>
      </c>
      <c r="P59" s="36">
        <v>290320</v>
      </c>
      <c r="Q59" s="36">
        <v>190330</v>
      </c>
      <c r="R59" s="36">
        <v>290330</v>
      </c>
      <c r="S59" s="36">
        <v>190340</v>
      </c>
      <c r="T59" s="36">
        <v>290340</v>
      </c>
      <c r="Y59" s="43"/>
      <c r="Z59" s="43"/>
    </row>
    <row r="60" spans="1:26" ht="25.5">
      <c r="A60" s="44">
        <v>40</v>
      </c>
      <c r="B60" s="116" t="s">
        <v>182</v>
      </c>
      <c r="C60" s="115">
        <v>-1</v>
      </c>
      <c r="D60" s="21">
        <v>3.78</v>
      </c>
      <c r="E60" s="21">
        <v>9.19</v>
      </c>
      <c r="F60" s="21">
        <v>30.28</v>
      </c>
      <c r="G60" s="42" t="e">
        <f>SUMIF([2]symbols!$A$2:A411,N60,[2]symbols!$E$2:$E$361)-SUMIF([2]symbols!$A$2:A411,M60,[2]symbols!$E$2:$E$361)</f>
        <v>#VALUE!</v>
      </c>
      <c r="H60" s="42" t="e">
        <f>SUMIF([2]symbols!$A$2:A411,R60,[2]symbols!$E$2:$E$361)-SUMIF([2]symbols!$A$2:A411,Q60,[2]symbols!$E$2:$E$361)</f>
        <v>#VALUE!</v>
      </c>
      <c r="I60" s="42" t="e">
        <f>SUMIF([2]symbols!$A$2:A411,P60,[2]symbols!$E$2:$E$361)-SUMIF([2]symbols!$A$2:A411,O60,[2]symbols!$E$2:$E$361)</f>
        <v>#VALUE!</v>
      </c>
      <c r="J60" s="42" t="e">
        <f>SUMIF([2]symbols!$A$2:A411,T60,[2]symbols!$E$2:$E$361)-SUMIF([2]symbols!$A$2:A411,S60,[2]symbols!$E$2:$E$361)</f>
        <v>#VALUE!</v>
      </c>
      <c r="K60" s="55"/>
      <c r="L60" s="50">
        <v>913</v>
      </c>
      <c r="M60" s="36">
        <v>191310</v>
      </c>
      <c r="N60" s="36">
        <v>291310</v>
      </c>
      <c r="O60" s="36">
        <v>191320</v>
      </c>
      <c r="P60" s="36">
        <v>291320</v>
      </c>
      <c r="Q60" s="36">
        <v>191330</v>
      </c>
      <c r="R60" s="36">
        <v>291330</v>
      </c>
      <c r="S60" s="36">
        <v>191340</v>
      </c>
      <c r="T60" s="36">
        <v>291340</v>
      </c>
      <c r="Y60" s="43"/>
      <c r="Z60" s="43"/>
    </row>
    <row r="61" spans="1:26">
      <c r="A61" s="53"/>
      <c r="B61" s="54"/>
      <c r="C61" s="22"/>
      <c r="D61" s="22"/>
      <c r="E61" s="22"/>
      <c r="F61" s="22"/>
      <c r="G61" s="55"/>
      <c r="H61" s="55"/>
      <c r="I61" s="55"/>
      <c r="J61" s="55"/>
      <c r="K61" s="55"/>
      <c r="L61" s="50"/>
      <c r="Y61" s="43"/>
      <c r="Z61" s="43"/>
    </row>
    <row r="62" spans="1:26">
      <c r="A62" s="53"/>
      <c r="B62" s="54"/>
      <c r="C62" s="22"/>
      <c r="D62" s="22"/>
      <c r="E62" s="22"/>
      <c r="F62" s="22"/>
      <c r="G62" s="55"/>
      <c r="H62" s="55"/>
      <c r="I62" s="55"/>
      <c r="J62" s="55"/>
      <c r="K62" s="55"/>
      <c r="L62" s="50"/>
      <c r="Y62" s="43"/>
      <c r="Z62" s="43"/>
    </row>
    <row r="63" spans="1:26">
      <c r="A63" s="53"/>
      <c r="B63" s="54"/>
      <c r="C63" s="22"/>
      <c r="D63" s="22"/>
      <c r="E63" s="22"/>
      <c r="F63" s="22"/>
      <c r="G63" s="55"/>
      <c r="H63" s="55"/>
      <c r="I63" s="55"/>
      <c r="J63" s="55"/>
      <c r="K63" s="55"/>
      <c r="L63" s="50"/>
      <c r="Y63" s="43"/>
      <c r="Z63" s="43"/>
    </row>
    <row r="65" spans="1:31" customFormat="1" ht="21.75" customHeight="1">
      <c r="A65" t="s">
        <v>72</v>
      </c>
      <c r="C65" s="79"/>
      <c r="D65" s="10"/>
      <c r="E65" s="56"/>
      <c r="F65" s="57"/>
      <c r="G65" s="9"/>
      <c r="H65" s="9"/>
      <c r="I65" s="9"/>
      <c r="J65" s="9"/>
      <c r="K65" s="9"/>
      <c r="L65" s="9"/>
      <c r="M65" s="9"/>
      <c r="N65" s="9"/>
      <c r="O65" s="99"/>
      <c r="P65" s="99"/>
      <c r="Q65" s="9"/>
    </row>
    <row r="66" spans="1:31" customFormat="1">
      <c r="A66" t="s">
        <v>379</v>
      </c>
      <c r="C66" s="80"/>
      <c r="D66" s="11"/>
      <c r="E66" s="11"/>
      <c r="F66" s="57"/>
      <c r="G66" s="9"/>
      <c r="H66" s="9"/>
      <c r="I66" s="9"/>
      <c r="J66" s="9"/>
      <c r="K66" s="9"/>
      <c r="L66" s="9"/>
      <c r="M66" s="9"/>
      <c r="N66" s="9"/>
      <c r="O66" s="99"/>
      <c r="P66" s="99"/>
      <c r="Q66" s="9"/>
    </row>
    <row r="67" spans="1:31" customFormat="1">
      <c r="C67" s="80"/>
      <c r="D67" s="11"/>
      <c r="E67" s="11"/>
      <c r="F67" s="57"/>
      <c r="G67" s="9"/>
      <c r="H67" s="9"/>
      <c r="I67" s="9"/>
      <c r="J67" s="9"/>
      <c r="K67" s="9"/>
      <c r="L67" s="9"/>
      <c r="M67" s="9"/>
      <c r="N67" s="9"/>
      <c r="O67" s="99"/>
      <c r="P67" s="99"/>
      <c r="Q67" s="9"/>
    </row>
    <row r="68" spans="1:31" customFormat="1">
      <c r="C68" s="81"/>
      <c r="D68" s="11"/>
      <c r="E68" s="11"/>
      <c r="F68" s="57"/>
      <c r="G68" s="9"/>
      <c r="H68" s="9"/>
      <c r="I68" s="9"/>
      <c r="J68" s="9"/>
      <c r="K68" s="9"/>
      <c r="L68" s="9"/>
      <c r="M68" s="9"/>
      <c r="N68" s="9"/>
      <c r="O68" s="99"/>
      <c r="P68" s="99"/>
      <c r="Q68" s="9"/>
    </row>
    <row r="69" spans="1:31" s="83" customFormat="1">
      <c r="A69" s="23" t="s">
        <v>369</v>
      </c>
      <c r="B69" s="27"/>
      <c r="C69" s="82"/>
      <c r="G69" s="100"/>
      <c r="H69" s="100"/>
      <c r="I69" s="100"/>
      <c r="J69" s="100"/>
      <c r="K69" s="100"/>
      <c r="L69" s="100"/>
      <c r="M69" s="100"/>
    </row>
    <row r="70" spans="1:31" s="24" customFormat="1">
      <c r="A70" s="12"/>
      <c r="B70" s="84"/>
      <c r="C70" s="26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W70" s="94"/>
    </row>
    <row r="71" spans="1:31" s="24" customFormat="1">
      <c r="A71" s="12"/>
      <c r="B71" s="27" t="s">
        <v>378</v>
      </c>
      <c r="C71" s="26"/>
      <c r="U71" s="94"/>
      <c r="AD71" s="26"/>
      <c r="AE71" s="26"/>
    </row>
    <row r="72" spans="1:31" s="13" customFormat="1">
      <c r="E72" s="85"/>
      <c r="F72" s="85"/>
      <c r="O72" s="188"/>
      <c r="P72" s="188"/>
      <c r="U72" s="85"/>
      <c r="AD72" s="188"/>
      <c r="AE72" s="188"/>
    </row>
    <row r="73" spans="1:31" s="101" customFormat="1">
      <c r="A73" s="13"/>
      <c r="B73" s="152"/>
      <c r="C73" s="153"/>
      <c r="AD73" s="153"/>
      <c r="AE73" s="153"/>
    </row>
    <row r="74" spans="1:31">
      <c r="A74" s="9" t="s">
        <v>364</v>
      </c>
    </row>
    <row r="75" spans="1:31">
      <c r="A75" s="189" t="s">
        <v>363</v>
      </c>
    </row>
  </sheetData>
  <mergeCells count="13">
    <mergeCell ref="A5:I5"/>
    <mergeCell ref="A6:I6"/>
    <mergeCell ref="G11:H11"/>
    <mergeCell ref="C11:D11"/>
    <mergeCell ref="E11:F11"/>
    <mergeCell ref="I11:J11"/>
    <mergeCell ref="A7:E7"/>
    <mergeCell ref="B49:J49"/>
    <mergeCell ref="B53:J53"/>
    <mergeCell ref="B57:J57"/>
    <mergeCell ref="A11:A12"/>
    <mergeCell ref="B11:B12"/>
    <mergeCell ref="A41:F41"/>
  </mergeCells>
  <phoneticPr fontId="0" type="noConversion"/>
  <pageMargins left="0.9055118110236221" right="0.31496062992125984" top="0.35433070866141736" bottom="0.39370078740157483" header="0" footer="0"/>
  <pageSetup paperSize="9" scale="82" fitToHeight="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E116"/>
  <sheetViews>
    <sheetView topLeftCell="A93" zoomScale="90" zoomScaleNormal="90" workbookViewId="0">
      <selection activeCell="A105" sqref="A105:XFD111"/>
    </sheetView>
  </sheetViews>
  <sheetFormatPr defaultRowHeight="12.75"/>
  <cols>
    <col min="1" max="1" width="7.5703125" style="13" customWidth="1"/>
    <col min="2" max="2" width="39.5703125" style="13" customWidth="1"/>
    <col min="3" max="3" width="21.42578125" style="13" customWidth="1"/>
    <col min="4" max="4" width="20.28515625" style="13" customWidth="1"/>
    <col min="5" max="6" width="17.5703125" style="13" customWidth="1"/>
    <col min="7" max="16384" width="9.140625" style="13"/>
  </cols>
  <sheetData>
    <row r="8" spans="1:5" s="98" customFormat="1" ht="17.25">
      <c r="A8" s="220" t="s">
        <v>138</v>
      </c>
      <c r="B8" s="220"/>
      <c r="C8" s="220"/>
      <c r="D8" s="220"/>
    </row>
    <row r="9" spans="1:5" s="98" customFormat="1" ht="17.25">
      <c r="A9" s="213" t="s">
        <v>370</v>
      </c>
      <c r="B9" s="213"/>
      <c r="C9" s="213"/>
      <c r="D9" s="213"/>
      <c r="E9" s="213"/>
    </row>
    <row r="10" spans="1:5" s="98" customFormat="1">
      <c r="A10" s="125"/>
      <c r="B10" s="125"/>
      <c r="C10" s="125"/>
      <c r="D10" s="125"/>
    </row>
    <row r="11" spans="1:5" s="98" customFormat="1">
      <c r="A11" s="125"/>
      <c r="B11" s="125"/>
      <c r="C11" s="125"/>
      <c r="D11" s="125"/>
    </row>
    <row r="12" spans="1:5" s="98" customFormat="1">
      <c r="A12" s="125"/>
      <c r="B12" s="125"/>
      <c r="C12" s="125"/>
      <c r="D12" s="125"/>
    </row>
    <row r="13" spans="1:5" s="98" customFormat="1">
      <c r="A13" s="125"/>
      <c r="B13" s="125"/>
      <c r="C13" s="125"/>
      <c r="D13" s="125"/>
    </row>
    <row r="14" spans="1:5" s="98" customFormat="1">
      <c r="A14" s="125"/>
      <c r="B14" s="125"/>
      <c r="C14" s="125"/>
      <c r="D14" s="125"/>
    </row>
    <row r="15" spans="1:5">
      <c r="A15" s="126"/>
    </row>
    <row r="16" spans="1:5" ht="14.25" customHeight="1">
      <c r="A16" s="221" t="s">
        <v>135</v>
      </c>
      <c r="B16" s="221"/>
      <c r="C16" s="221"/>
      <c r="D16" s="221"/>
    </row>
    <row r="17" spans="1:4" ht="18" customHeight="1">
      <c r="A17" s="221" t="s">
        <v>136</v>
      </c>
      <c r="B17" s="221"/>
      <c r="C17" s="221"/>
      <c r="D17" s="221"/>
    </row>
    <row r="18" spans="1:4" ht="18" customHeight="1">
      <c r="A18" s="127"/>
      <c r="B18" s="127"/>
      <c r="C18" s="127"/>
      <c r="D18" s="127"/>
    </row>
    <row r="19" spans="1:4" ht="12.75" customHeight="1">
      <c r="A19" s="127"/>
      <c r="B19" s="127"/>
      <c r="C19" s="127"/>
      <c r="D19" s="127"/>
    </row>
    <row r="20" spans="1:4">
      <c r="A20" s="128"/>
      <c r="D20" s="128" t="s">
        <v>15</v>
      </c>
    </row>
    <row r="21" spans="1:4" s="101" customFormat="1">
      <c r="A21" s="129" t="s">
        <v>0</v>
      </c>
      <c r="B21" s="129" t="s">
        <v>16</v>
      </c>
      <c r="C21" s="129" t="s">
        <v>17</v>
      </c>
      <c r="D21" s="129" t="s">
        <v>18</v>
      </c>
    </row>
    <row r="22" spans="1:4">
      <c r="A22" s="130">
        <v>1</v>
      </c>
      <c r="B22" s="130">
        <v>2</v>
      </c>
      <c r="C22" s="130">
        <v>3</v>
      </c>
      <c r="D22" s="130">
        <v>4</v>
      </c>
    </row>
    <row r="23" spans="1:4" ht="18.75" customHeight="1">
      <c r="A23" s="131">
        <v>1</v>
      </c>
      <c r="B23" s="131" t="s">
        <v>114</v>
      </c>
      <c r="C23" s="132">
        <v>9877</v>
      </c>
      <c r="D23" s="132">
        <v>8329</v>
      </c>
    </row>
    <row r="24" spans="1:4" ht="18.75" customHeight="1">
      <c r="A24" s="131">
        <v>2</v>
      </c>
      <c r="B24" s="131" t="s">
        <v>115</v>
      </c>
      <c r="C24" s="132">
        <v>38022</v>
      </c>
      <c r="D24" s="132">
        <v>33227</v>
      </c>
    </row>
    <row r="25" spans="1:4" ht="19.5" customHeight="1">
      <c r="A25" s="131">
        <v>3</v>
      </c>
      <c r="B25" s="131" t="s">
        <v>116</v>
      </c>
      <c r="C25" s="114">
        <v>0</v>
      </c>
      <c r="D25" s="132">
        <v>6754</v>
      </c>
    </row>
    <row r="26" spans="1:4" ht="19.5" customHeight="1">
      <c r="A26" s="131">
        <v>4</v>
      </c>
      <c r="B26" s="131" t="s">
        <v>117</v>
      </c>
      <c r="C26" s="132">
        <f>C23+C24</f>
        <v>47899</v>
      </c>
      <c r="D26" s="132">
        <f>SUM(D23:D25)</f>
        <v>48310</v>
      </c>
    </row>
    <row r="27" spans="1:4">
      <c r="A27" s="133"/>
    </row>
    <row r="28" spans="1:4">
      <c r="A28" s="133"/>
    </row>
    <row r="29" spans="1:4">
      <c r="A29" s="133"/>
    </row>
    <row r="30" spans="1:4">
      <c r="A30" s="133"/>
    </row>
    <row r="31" spans="1:4">
      <c r="A31" s="133"/>
    </row>
    <row r="32" spans="1:4">
      <c r="A32" s="133"/>
    </row>
    <row r="33" spans="1:4">
      <c r="A33" s="133"/>
    </row>
    <row r="34" spans="1:4">
      <c r="A34" s="133"/>
    </row>
    <row r="35" spans="1:4">
      <c r="A35" s="133"/>
    </row>
    <row r="36" spans="1:4">
      <c r="A36" s="133"/>
    </row>
    <row r="37" spans="1:4">
      <c r="A37" s="133"/>
    </row>
    <row r="38" spans="1:4" ht="14.25" customHeight="1">
      <c r="A38" s="222" t="s">
        <v>118</v>
      </c>
      <c r="B38" s="222"/>
      <c r="C38" s="222"/>
      <c r="D38" s="222"/>
    </row>
    <row r="39" spans="1:4" ht="14.25" customHeight="1">
      <c r="A39" s="134"/>
      <c r="B39" s="134"/>
      <c r="C39" s="134"/>
      <c r="D39" s="134"/>
    </row>
    <row r="40" spans="1:4" ht="14.25" customHeight="1">
      <c r="A40" s="134"/>
      <c r="B40" s="134"/>
      <c r="C40" s="134"/>
      <c r="D40" s="134"/>
    </row>
    <row r="41" spans="1:4">
      <c r="A41" s="128"/>
      <c r="D41" s="128" t="s">
        <v>15</v>
      </c>
    </row>
    <row r="42" spans="1:4" s="101" customFormat="1" ht="15" customHeight="1">
      <c r="A42" s="129" t="s">
        <v>0</v>
      </c>
      <c r="B42" s="129" t="s">
        <v>16</v>
      </c>
      <c r="C42" s="129" t="s">
        <v>17</v>
      </c>
      <c r="D42" s="129" t="s">
        <v>18</v>
      </c>
    </row>
    <row r="43" spans="1:4" ht="14.25" customHeight="1">
      <c r="A43" s="135">
        <v>1</v>
      </c>
      <c r="B43" s="136">
        <v>2</v>
      </c>
      <c r="C43" s="136">
        <v>4</v>
      </c>
      <c r="D43" s="136">
        <v>5</v>
      </c>
    </row>
    <row r="44" spans="1:4" ht="24.75" customHeight="1">
      <c r="A44" s="137">
        <v>1</v>
      </c>
      <c r="B44" s="138" t="s">
        <v>119</v>
      </c>
      <c r="C44" s="139">
        <v>7636383</v>
      </c>
      <c r="D44" s="139">
        <v>5458569</v>
      </c>
    </row>
    <row r="45" spans="1:4" ht="21" customHeight="1">
      <c r="A45" s="137">
        <v>2</v>
      </c>
      <c r="B45" s="138" t="s">
        <v>120</v>
      </c>
      <c r="C45" s="139" t="s">
        <v>106</v>
      </c>
      <c r="D45" s="139" t="s">
        <v>106</v>
      </c>
    </row>
    <row r="46" spans="1:4" ht="18.75" customHeight="1">
      <c r="A46" s="137">
        <v>3</v>
      </c>
      <c r="B46" s="138" t="s">
        <v>121</v>
      </c>
      <c r="C46" s="139" t="s">
        <v>106</v>
      </c>
      <c r="D46" s="139" t="s">
        <v>106</v>
      </c>
    </row>
    <row r="47" spans="1:4" ht="20.25" customHeight="1">
      <c r="A47" s="137">
        <v>4</v>
      </c>
      <c r="B47" s="138" t="s">
        <v>362</v>
      </c>
      <c r="C47" s="139">
        <f>253209-1</f>
        <v>253208</v>
      </c>
      <c r="D47" s="139">
        <v>406287</v>
      </c>
    </row>
    <row r="48" spans="1:4" ht="19.5" customHeight="1">
      <c r="A48" s="137">
        <v>5</v>
      </c>
      <c r="B48" s="138" t="s">
        <v>122</v>
      </c>
      <c r="C48" s="139">
        <v>1538415</v>
      </c>
      <c r="D48" s="139">
        <v>1992781</v>
      </c>
    </row>
    <row r="49" spans="1:4" ht="32.25" customHeight="1">
      <c r="A49" s="137">
        <v>6</v>
      </c>
      <c r="B49" s="138" t="s">
        <v>123</v>
      </c>
      <c r="C49" s="25">
        <v>-14645</v>
      </c>
      <c r="D49" s="25">
        <v>-7626</v>
      </c>
    </row>
    <row r="50" spans="1:4" ht="38.25" customHeight="1">
      <c r="A50" s="137">
        <v>7</v>
      </c>
      <c r="B50" s="138" t="s">
        <v>185</v>
      </c>
      <c r="C50" s="139">
        <f>C44+C47+C48+C49</f>
        <v>9413361</v>
      </c>
      <c r="D50" s="139">
        <f>D44+D47+D48+D49</f>
        <v>7850011</v>
      </c>
    </row>
    <row r="51" spans="1:4">
      <c r="A51" s="133"/>
    </row>
    <row r="52" spans="1:4">
      <c r="A52" s="133"/>
    </row>
    <row r="53" spans="1:4">
      <c r="A53" s="133"/>
    </row>
    <row r="54" spans="1:4">
      <c r="A54" s="133"/>
    </row>
    <row r="55" spans="1:4">
      <c r="A55" s="133"/>
    </row>
    <row r="56" spans="1:4">
      <c r="A56" s="133"/>
      <c r="C56" s="140"/>
    </row>
    <row r="57" spans="1:4">
      <c r="A57" s="133"/>
    </row>
    <row r="58" spans="1:4">
      <c r="A58" s="133"/>
    </row>
    <row r="59" spans="1:4">
      <c r="A59" s="133"/>
    </row>
    <row r="60" spans="1:4">
      <c r="A60" s="133"/>
    </row>
    <row r="61" spans="1:4" ht="14.25" customHeight="1">
      <c r="A61" s="222" t="s">
        <v>124</v>
      </c>
      <c r="B61" s="222"/>
      <c r="C61" s="222"/>
      <c r="D61" s="222"/>
    </row>
    <row r="62" spans="1:4">
      <c r="A62" s="128"/>
    </row>
    <row r="63" spans="1:4">
      <c r="A63" s="128"/>
      <c r="D63" s="128" t="s">
        <v>15</v>
      </c>
    </row>
    <row r="64" spans="1:4" s="101" customFormat="1">
      <c r="A64" s="129" t="s">
        <v>0</v>
      </c>
      <c r="B64" s="129" t="s">
        <v>16</v>
      </c>
      <c r="C64" s="129" t="s">
        <v>17</v>
      </c>
      <c r="D64" s="129" t="s">
        <v>18</v>
      </c>
    </row>
    <row r="65" spans="1:4">
      <c r="A65" s="135">
        <v>1</v>
      </c>
      <c r="B65" s="136">
        <v>2</v>
      </c>
      <c r="C65" s="136">
        <v>3</v>
      </c>
      <c r="D65" s="136">
        <v>4</v>
      </c>
    </row>
    <row r="66" spans="1:4" ht="16.5" customHeight="1">
      <c r="A66" s="137">
        <v>1</v>
      </c>
      <c r="B66" s="138" t="s">
        <v>125</v>
      </c>
      <c r="C66" s="139">
        <v>5271878</v>
      </c>
      <c r="D66" s="139">
        <v>5020232</v>
      </c>
    </row>
    <row r="67" spans="1:4" ht="17.25" customHeight="1">
      <c r="A67" s="137">
        <v>2</v>
      </c>
      <c r="B67" s="138" t="s">
        <v>126</v>
      </c>
      <c r="C67" s="139">
        <f>3119795-1</f>
        <v>3119794</v>
      </c>
      <c r="D67" s="139">
        <v>1861787</v>
      </c>
    </row>
    <row r="68" spans="1:4" ht="17.25" customHeight="1">
      <c r="A68" s="137">
        <v>3</v>
      </c>
      <c r="B68" s="138" t="s">
        <v>127</v>
      </c>
      <c r="C68" s="139">
        <v>1016864</v>
      </c>
      <c r="D68" s="139">
        <v>950436</v>
      </c>
    </row>
    <row r="69" spans="1:4" ht="18" customHeight="1">
      <c r="A69" s="137">
        <v>4</v>
      </c>
      <c r="B69" s="138" t="s">
        <v>128</v>
      </c>
      <c r="C69" s="139">
        <v>4825</v>
      </c>
      <c r="D69" s="139">
        <v>17556</v>
      </c>
    </row>
    <row r="70" spans="1:4" ht="18.75" customHeight="1">
      <c r="A70" s="137">
        <v>5</v>
      </c>
      <c r="B70" s="138" t="s">
        <v>117</v>
      </c>
      <c r="C70" s="139">
        <f>SUM(C66:C69)</f>
        <v>9413361</v>
      </c>
      <c r="D70" s="139">
        <v>7850011</v>
      </c>
    </row>
    <row r="71" spans="1:4">
      <c r="A71" s="133"/>
    </row>
    <row r="72" spans="1:4">
      <c r="A72" s="133"/>
      <c r="C72" s="140"/>
    </row>
    <row r="73" spans="1:4">
      <c r="A73" s="133"/>
    </row>
    <row r="74" spans="1:4">
      <c r="A74" s="133"/>
    </row>
    <row r="75" spans="1:4">
      <c r="A75" s="133"/>
    </row>
    <row r="76" spans="1:4">
      <c r="A76" s="133"/>
    </row>
    <row r="77" spans="1:4">
      <c r="A77" s="133"/>
    </row>
    <row r="78" spans="1:4">
      <c r="A78" s="133"/>
    </row>
    <row r="79" spans="1:4" ht="14.25" customHeight="1">
      <c r="A79" s="222" t="s">
        <v>129</v>
      </c>
      <c r="B79" s="222"/>
      <c r="C79" s="222"/>
      <c r="D79" s="222"/>
    </row>
    <row r="80" spans="1:4" ht="14.25" customHeight="1">
      <c r="A80" s="134"/>
      <c r="B80" s="134"/>
      <c r="C80" s="134"/>
      <c r="D80" s="134"/>
    </row>
    <row r="81" spans="1:6" ht="14.25" customHeight="1">
      <c r="A81" s="134"/>
      <c r="B81" s="134"/>
      <c r="C81" s="134"/>
      <c r="D81" s="134"/>
    </row>
    <row r="82" spans="1:6">
      <c r="A82" s="128"/>
      <c r="F82" s="128" t="s">
        <v>15</v>
      </c>
    </row>
    <row r="83" spans="1:6" ht="15" customHeight="1">
      <c r="A83" s="214" t="s">
        <v>0</v>
      </c>
      <c r="B83" s="214" t="s">
        <v>16</v>
      </c>
      <c r="C83" s="216" t="s">
        <v>17</v>
      </c>
      <c r="D83" s="217"/>
      <c r="E83" s="216" t="s">
        <v>18</v>
      </c>
      <c r="F83" s="217"/>
    </row>
    <row r="84" spans="1:6" ht="25.5">
      <c r="A84" s="215"/>
      <c r="B84" s="215"/>
      <c r="C84" s="141" t="s">
        <v>130</v>
      </c>
      <c r="D84" s="141" t="s">
        <v>134</v>
      </c>
      <c r="E84" s="141" t="s">
        <v>130</v>
      </c>
      <c r="F84" s="141" t="s">
        <v>134</v>
      </c>
    </row>
    <row r="85" spans="1:6">
      <c r="A85" s="135">
        <v>1</v>
      </c>
      <c r="B85" s="136">
        <v>2</v>
      </c>
      <c r="C85" s="136">
        <v>3</v>
      </c>
      <c r="D85" s="136">
        <v>4</v>
      </c>
      <c r="E85" s="142">
        <v>5</v>
      </c>
      <c r="F85" s="142">
        <v>6</v>
      </c>
    </row>
    <row r="86" spans="1:6" ht="23.25" customHeight="1">
      <c r="A86" s="137">
        <v>1</v>
      </c>
      <c r="B86" s="138" t="s">
        <v>22</v>
      </c>
      <c r="C86" s="139" t="s">
        <v>106</v>
      </c>
      <c r="D86" s="139" t="s">
        <v>106</v>
      </c>
      <c r="E86" s="139" t="s">
        <v>106</v>
      </c>
      <c r="F86" s="139" t="s">
        <v>106</v>
      </c>
    </row>
    <row r="87" spans="1:6" ht="30" customHeight="1">
      <c r="A87" s="137">
        <v>2</v>
      </c>
      <c r="B87" s="138" t="s">
        <v>131</v>
      </c>
      <c r="C87" s="143">
        <v>653318</v>
      </c>
      <c r="D87" s="90">
        <v>576850</v>
      </c>
      <c r="E87" s="143">
        <v>153000</v>
      </c>
      <c r="F87" s="90">
        <v>94967</v>
      </c>
    </row>
    <row r="88" spans="1:6" ht="33.75" customHeight="1">
      <c r="A88" s="137">
        <v>3</v>
      </c>
      <c r="B88" s="138" t="s">
        <v>132</v>
      </c>
      <c r="C88" s="139" t="s">
        <v>106</v>
      </c>
      <c r="D88" s="139" t="s">
        <v>106</v>
      </c>
      <c r="E88" s="139" t="s">
        <v>106</v>
      </c>
      <c r="F88" s="139" t="s">
        <v>106</v>
      </c>
    </row>
    <row r="89" spans="1:6" ht="30" customHeight="1">
      <c r="A89" s="137">
        <v>4</v>
      </c>
      <c r="B89" s="138" t="s">
        <v>36</v>
      </c>
      <c r="C89" s="90">
        <v>17232</v>
      </c>
      <c r="D89" s="90">
        <v>11546</v>
      </c>
      <c r="E89" s="90">
        <v>24607</v>
      </c>
      <c r="F89" s="90">
        <v>16546</v>
      </c>
    </row>
    <row r="90" spans="1:6" ht="30" customHeight="1">
      <c r="A90" s="137">
        <v>5</v>
      </c>
      <c r="B90" s="138" t="s">
        <v>133</v>
      </c>
      <c r="C90" s="90">
        <v>428743</v>
      </c>
      <c r="D90" s="90">
        <f>199656+1</f>
        <v>199657</v>
      </c>
      <c r="E90" s="90">
        <v>421176</v>
      </c>
      <c r="F90" s="90">
        <v>260150</v>
      </c>
    </row>
    <row r="91" spans="1:6" ht="30" customHeight="1">
      <c r="A91" s="137">
        <v>6</v>
      </c>
      <c r="B91" s="138" t="s">
        <v>128</v>
      </c>
      <c r="C91" s="95">
        <v>2171735</v>
      </c>
      <c r="D91" s="95">
        <v>1963080</v>
      </c>
      <c r="E91" s="90">
        <v>2598027</v>
      </c>
      <c r="F91" s="90">
        <v>1999202</v>
      </c>
    </row>
    <row r="92" spans="1:6" s="98" customFormat="1" ht="29.25" customHeight="1">
      <c r="A92" s="137">
        <v>7</v>
      </c>
      <c r="B92" s="138" t="s">
        <v>117</v>
      </c>
      <c r="C92" s="95">
        <f>C87+C89+C90+C91</f>
        <v>3271028</v>
      </c>
      <c r="D92" s="95">
        <f>D87+D89+D90+D91</f>
        <v>2751133</v>
      </c>
      <c r="E92" s="90">
        <f>SUM(E87:E91)</f>
        <v>3196810</v>
      </c>
      <c r="F92" s="90">
        <f>SUM(F87:F91)</f>
        <v>2370865</v>
      </c>
    </row>
    <row r="93" spans="1:6" s="98" customFormat="1" ht="20.25" customHeight="1">
      <c r="A93" s="144"/>
      <c r="B93" s="144"/>
      <c r="C93" s="145"/>
      <c r="D93" s="145"/>
      <c r="E93" s="145"/>
      <c r="F93" s="145"/>
    </row>
    <row r="94" spans="1:6" s="98" customFormat="1" ht="15" customHeight="1">
      <c r="A94" s="218" t="s">
        <v>189</v>
      </c>
      <c r="B94" s="219"/>
      <c r="C94" s="219"/>
      <c r="D94" s="219"/>
      <c r="E94" s="219"/>
      <c r="F94" s="219"/>
    </row>
    <row r="95" spans="1:6" s="98" customFormat="1" ht="14.25" customHeight="1">
      <c r="A95" s="144"/>
      <c r="B95" s="146"/>
      <c r="C95" s="146"/>
      <c r="D95" s="146"/>
      <c r="E95" s="146"/>
      <c r="F95" s="128" t="s">
        <v>15</v>
      </c>
    </row>
    <row r="96" spans="1:6" ht="15" customHeight="1">
      <c r="A96" s="214" t="s">
        <v>0</v>
      </c>
      <c r="B96" s="214" t="s">
        <v>16</v>
      </c>
      <c r="C96" s="216" t="s">
        <v>17</v>
      </c>
      <c r="D96" s="217"/>
      <c r="E96" s="216" t="s">
        <v>18</v>
      </c>
      <c r="F96" s="217"/>
    </row>
    <row r="97" spans="1:31" ht="25.5">
      <c r="A97" s="215"/>
      <c r="B97" s="215"/>
      <c r="C97" s="141" t="s">
        <v>130</v>
      </c>
      <c r="D97" s="141" t="s">
        <v>134</v>
      </c>
      <c r="E97" s="141" t="s">
        <v>130</v>
      </c>
      <c r="F97" s="141" t="s">
        <v>134</v>
      </c>
    </row>
    <row r="98" spans="1:31">
      <c r="A98" s="135">
        <v>1</v>
      </c>
      <c r="B98" s="136">
        <v>2</v>
      </c>
      <c r="C98" s="136">
        <v>3</v>
      </c>
      <c r="D98" s="136">
        <v>4</v>
      </c>
      <c r="E98" s="142">
        <v>5</v>
      </c>
      <c r="F98" s="142">
        <v>6</v>
      </c>
    </row>
    <row r="99" spans="1:31" ht="18" customHeight="1">
      <c r="A99" s="137">
        <v>1</v>
      </c>
      <c r="B99" s="138" t="s">
        <v>186</v>
      </c>
      <c r="C99" s="95">
        <f>C100+C101</f>
        <v>2171735</v>
      </c>
      <c r="D99" s="95">
        <f>D100+D101</f>
        <v>1963080</v>
      </c>
      <c r="E99" s="90">
        <f>E100+E101</f>
        <v>2598027</v>
      </c>
      <c r="F99" s="90">
        <f>F100+F101</f>
        <v>1999202</v>
      </c>
    </row>
    <row r="100" spans="1:31" ht="17.25" customHeight="1">
      <c r="A100" s="137">
        <v>2</v>
      </c>
      <c r="B100" s="138" t="s">
        <v>187</v>
      </c>
      <c r="C100" s="139">
        <v>1560341</v>
      </c>
      <c r="D100" s="139">
        <v>1561087</v>
      </c>
      <c r="E100" s="139">
        <v>1611689</v>
      </c>
      <c r="F100" s="139">
        <v>1602031</v>
      </c>
    </row>
    <row r="101" spans="1:31" ht="17.25" customHeight="1">
      <c r="A101" s="147">
        <v>3</v>
      </c>
      <c r="B101" s="148" t="s">
        <v>188</v>
      </c>
      <c r="C101" s="139">
        <v>611394</v>
      </c>
      <c r="D101" s="139">
        <v>401993</v>
      </c>
      <c r="E101" s="139">
        <v>986338</v>
      </c>
      <c r="F101" s="139">
        <v>397171</v>
      </c>
    </row>
    <row r="102" spans="1:31" ht="14.25" customHeight="1">
      <c r="A102" s="149"/>
      <c r="B102" s="150"/>
      <c r="C102" s="145"/>
      <c r="D102" s="145"/>
      <c r="E102" s="145"/>
      <c r="F102" s="145"/>
    </row>
    <row r="103" spans="1:31" ht="14.25" customHeight="1">
      <c r="A103" s="149"/>
      <c r="B103" s="150"/>
      <c r="C103" s="145"/>
      <c r="D103" s="145"/>
      <c r="E103" s="145"/>
      <c r="F103" s="145"/>
    </row>
    <row r="104" spans="1:31" ht="15" customHeight="1">
      <c r="A104" s="151"/>
      <c r="C104" s="140"/>
      <c r="D104" s="140"/>
    </row>
    <row r="105" spans="1:31" customFormat="1" ht="21.75" customHeight="1">
      <c r="A105" t="s">
        <v>72</v>
      </c>
      <c r="C105" s="79"/>
      <c r="D105" s="10"/>
      <c r="E105" s="56"/>
      <c r="F105" s="57"/>
      <c r="G105" s="9"/>
      <c r="H105" s="9"/>
      <c r="I105" s="9"/>
      <c r="J105" s="9"/>
      <c r="K105" s="9"/>
      <c r="L105" s="9"/>
      <c r="M105" s="9"/>
      <c r="N105" s="9"/>
      <c r="O105" s="99"/>
      <c r="P105" s="99"/>
      <c r="Q105" s="9"/>
    </row>
    <row r="106" spans="1:31" customFormat="1">
      <c r="A106" t="s">
        <v>379</v>
      </c>
      <c r="C106" s="80"/>
      <c r="D106" s="11"/>
      <c r="E106" s="11"/>
      <c r="F106" s="57"/>
      <c r="G106" s="9"/>
      <c r="H106" s="9"/>
      <c r="I106" s="9"/>
      <c r="J106" s="9"/>
      <c r="K106" s="9"/>
      <c r="L106" s="9"/>
      <c r="M106" s="9"/>
      <c r="N106" s="9"/>
      <c r="O106" s="99"/>
      <c r="P106" s="99"/>
      <c r="Q106" s="9"/>
    </row>
    <row r="107" spans="1:31" customFormat="1">
      <c r="C107" s="80"/>
      <c r="D107" s="11"/>
      <c r="E107" s="11"/>
      <c r="F107" s="57"/>
      <c r="G107" s="9"/>
      <c r="H107" s="9"/>
      <c r="I107" s="9"/>
      <c r="J107" s="9"/>
      <c r="K107" s="9"/>
      <c r="L107" s="9"/>
      <c r="M107" s="9"/>
      <c r="N107" s="9"/>
      <c r="O107" s="99"/>
      <c r="P107" s="99"/>
      <c r="Q107" s="9"/>
    </row>
    <row r="108" spans="1:31" customFormat="1">
      <c r="C108" s="81"/>
      <c r="D108" s="11"/>
      <c r="E108" s="11"/>
      <c r="F108" s="57"/>
      <c r="G108" s="9"/>
      <c r="H108" s="9"/>
      <c r="I108" s="9"/>
      <c r="J108" s="9"/>
      <c r="K108" s="9"/>
      <c r="L108" s="9"/>
      <c r="M108" s="9"/>
      <c r="N108" s="9"/>
      <c r="O108" s="99"/>
      <c r="P108" s="99"/>
      <c r="Q108" s="9"/>
    </row>
    <row r="109" spans="1:31" s="83" customFormat="1">
      <c r="A109" s="23" t="s">
        <v>369</v>
      </c>
      <c r="B109" s="27"/>
      <c r="C109" s="82"/>
      <c r="G109" s="100"/>
      <c r="H109" s="100"/>
      <c r="I109" s="100"/>
      <c r="J109" s="100"/>
      <c r="K109" s="100"/>
      <c r="L109" s="100"/>
      <c r="M109" s="100"/>
    </row>
    <row r="110" spans="1:31" s="24" customFormat="1">
      <c r="A110" s="12"/>
      <c r="B110" s="84"/>
      <c r="C110" s="26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W110" s="94"/>
    </row>
    <row r="111" spans="1:31" s="24" customFormat="1">
      <c r="A111" s="12"/>
      <c r="B111" s="27" t="s">
        <v>378</v>
      </c>
      <c r="C111" s="26"/>
      <c r="U111" s="94"/>
      <c r="AD111" s="26"/>
      <c r="AE111" s="26"/>
    </row>
    <row r="112" spans="1:31" s="102" customFormat="1">
      <c r="A112" s="154"/>
      <c r="B112" s="155"/>
      <c r="C112" s="155"/>
      <c r="D112" s="154"/>
    </row>
    <row r="113" spans="1:3" s="102" customFormat="1"/>
    <row r="114" spans="1:3" s="101" customFormat="1">
      <c r="A114" s="9" t="s">
        <v>365</v>
      </c>
      <c r="B114" s="9"/>
      <c r="C114" s="153"/>
    </row>
    <row r="115" spans="1:3" s="101" customFormat="1">
      <c r="A115" s="9" t="s">
        <v>366</v>
      </c>
      <c r="B115" s="9"/>
      <c r="C115" s="153"/>
    </row>
    <row r="116" spans="1:3" s="101" customFormat="1"/>
  </sheetData>
  <mergeCells count="16">
    <mergeCell ref="A8:D8"/>
    <mergeCell ref="A16:D16"/>
    <mergeCell ref="A79:D79"/>
    <mergeCell ref="A61:D61"/>
    <mergeCell ref="A38:D38"/>
    <mergeCell ref="A17:D17"/>
    <mergeCell ref="A9:E9"/>
    <mergeCell ref="A96:A97"/>
    <mergeCell ref="B96:B97"/>
    <mergeCell ref="C96:D96"/>
    <mergeCell ref="E96:F96"/>
    <mergeCell ref="E83:F83"/>
    <mergeCell ref="A83:A84"/>
    <mergeCell ref="B83:B84"/>
    <mergeCell ref="C83:D83"/>
    <mergeCell ref="A94:F94"/>
  </mergeCells>
  <phoneticPr fontId="0" type="noConversion"/>
  <pageMargins left="0.68" right="0.69" top="0.56000000000000005" bottom="0.6" header="0.5" footer="0.5"/>
  <pageSetup paperSize="9" scale="67" fitToHeight="2" orientation="portrait" r:id="rId1"/>
  <headerFooter alignWithMargins="0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17" zoomScaleNormal="100" workbookViewId="0">
      <selection activeCell="D14" sqref="D14"/>
    </sheetView>
  </sheetViews>
  <sheetFormatPr defaultRowHeight="12.75"/>
  <cols>
    <col min="1" max="1" width="9.140625" style="9"/>
    <col min="2" max="2" width="51" style="9" customWidth="1"/>
    <col min="3" max="4" width="18.42578125" style="9" customWidth="1"/>
    <col min="5" max="5" width="20.85546875" style="9" customWidth="1"/>
    <col min="6" max="6" width="15.5703125" style="9" customWidth="1"/>
    <col min="7" max="16384" width="9.140625" style="9"/>
  </cols>
  <sheetData>
    <row r="1" spans="1:5">
      <c r="A1" s="156"/>
      <c r="B1" s="156"/>
      <c r="C1" s="156"/>
      <c r="D1" s="156"/>
    </row>
    <row r="2" spans="1:5">
      <c r="A2" s="156"/>
      <c r="B2" s="156"/>
      <c r="C2" s="156"/>
      <c r="D2" s="156"/>
    </row>
    <row r="3" spans="1:5">
      <c r="A3" s="156"/>
      <c r="B3" s="156"/>
      <c r="C3" s="156"/>
      <c r="D3" s="156"/>
    </row>
    <row r="4" spans="1:5">
      <c r="A4" s="156"/>
      <c r="B4" s="156"/>
      <c r="C4" s="156"/>
      <c r="D4" s="156"/>
    </row>
    <row r="5" spans="1:5">
      <c r="A5" s="156"/>
      <c r="B5" s="156"/>
      <c r="C5" s="156"/>
      <c r="D5" s="156"/>
    </row>
    <row r="6" spans="1:5" s="96" customFormat="1" ht="17.25">
      <c r="A6" s="213" t="s">
        <v>137</v>
      </c>
      <c r="B6" s="213"/>
      <c r="C6" s="213"/>
      <c r="D6" s="213"/>
      <c r="E6" s="213"/>
    </row>
    <row r="7" spans="1:5" s="97" customFormat="1" ht="15.75">
      <c r="A7" s="157"/>
      <c r="B7" s="158"/>
      <c r="C7" s="157"/>
      <c r="D7" s="157"/>
    </row>
    <row r="8" spans="1:5" s="98" customFormat="1" ht="17.25">
      <c r="A8" s="213" t="s">
        <v>370</v>
      </c>
      <c r="B8" s="213"/>
      <c r="C8" s="213"/>
      <c r="D8" s="213"/>
      <c r="E8" s="213"/>
    </row>
    <row r="9" spans="1:5">
      <c r="A9" s="156"/>
      <c r="B9" s="156"/>
      <c r="C9" s="156"/>
      <c r="D9" s="156"/>
    </row>
    <row r="10" spans="1:5" s="103" customFormat="1" ht="25.5">
      <c r="A10" s="159" t="s">
        <v>73</v>
      </c>
      <c r="B10" s="159" t="s">
        <v>74</v>
      </c>
      <c r="C10" s="159" t="s">
        <v>75</v>
      </c>
      <c r="D10" s="159" t="s">
        <v>76</v>
      </c>
    </row>
    <row r="11" spans="1:5">
      <c r="A11" s="160">
        <v>1</v>
      </c>
      <c r="B11" s="160">
        <v>2</v>
      </c>
      <c r="C11" s="160">
        <v>3</v>
      </c>
      <c r="D11" s="160">
        <v>4</v>
      </c>
    </row>
    <row r="12" spans="1:5">
      <c r="A12" s="160">
        <v>1</v>
      </c>
      <c r="B12" s="161" t="s">
        <v>77</v>
      </c>
      <c r="C12" s="162">
        <v>4691605</v>
      </c>
      <c r="D12" s="163" t="s">
        <v>78</v>
      </c>
    </row>
    <row r="13" spans="1:5" ht="18.75">
      <c r="A13" s="160" t="s">
        <v>79</v>
      </c>
      <c r="B13" s="161" t="s">
        <v>80</v>
      </c>
      <c r="C13" s="164">
        <v>14.19</v>
      </c>
      <c r="D13" s="165" t="s">
        <v>81</v>
      </c>
    </row>
    <row r="14" spans="1:5" ht="25.5">
      <c r="A14" s="160">
        <v>3</v>
      </c>
      <c r="B14" s="161" t="s">
        <v>82</v>
      </c>
      <c r="C14" s="166" t="s">
        <v>373</v>
      </c>
      <c r="D14" s="165" t="s">
        <v>373</v>
      </c>
    </row>
    <row r="15" spans="1:5" ht="18.75">
      <c r="A15" s="160" t="s">
        <v>83</v>
      </c>
      <c r="B15" s="161" t="s">
        <v>84</v>
      </c>
      <c r="C15" s="164">
        <v>54.22</v>
      </c>
      <c r="D15" s="165" t="s">
        <v>85</v>
      </c>
    </row>
    <row r="16" spans="1:5" ht="25.5">
      <c r="A16" s="160">
        <v>5</v>
      </c>
      <c r="B16" s="161" t="s">
        <v>86</v>
      </c>
      <c r="C16" s="164">
        <v>21.29</v>
      </c>
      <c r="D16" s="165" t="s">
        <v>87</v>
      </c>
    </row>
    <row r="17" spans="1:6" ht="22.5">
      <c r="A17" s="160">
        <v>6</v>
      </c>
      <c r="B17" s="161" t="s">
        <v>88</v>
      </c>
      <c r="C17" s="164">
        <v>209.27</v>
      </c>
      <c r="D17" s="165" t="s">
        <v>89</v>
      </c>
    </row>
    <row r="18" spans="1:6" ht="25.5">
      <c r="A18" s="160">
        <v>7</v>
      </c>
      <c r="B18" s="161" t="s">
        <v>90</v>
      </c>
      <c r="C18" s="166" t="s">
        <v>374</v>
      </c>
      <c r="D18" s="165" t="s">
        <v>91</v>
      </c>
    </row>
    <row r="19" spans="1:6" ht="25.5">
      <c r="A19" s="160">
        <v>8</v>
      </c>
      <c r="B19" s="161" t="s">
        <v>92</v>
      </c>
      <c r="C19" s="166" t="s">
        <v>375</v>
      </c>
      <c r="D19" s="165" t="s">
        <v>93</v>
      </c>
    </row>
    <row r="20" spans="1:6" ht="18.75">
      <c r="A20" s="160">
        <v>9</v>
      </c>
      <c r="B20" s="161" t="s">
        <v>94</v>
      </c>
      <c r="C20" s="167" t="s">
        <v>377</v>
      </c>
      <c r="D20" s="165" t="s">
        <v>95</v>
      </c>
    </row>
    <row r="21" spans="1:6" ht="25.5">
      <c r="A21" s="160">
        <v>10</v>
      </c>
      <c r="B21" s="168" t="s">
        <v>199</v>
      </c>
      <c r="C21" s="167">
        <v>13738301</v>
      </c>
      <c r="D21" s="169" t="s">
        <v>95</v>
      </c>
      <c r="E21" s="56"/>
    </row>
    <row r="22" spans="1:6">
      <c r="A22" s="160" t="s">
        <v>96</v>
      </c>
      <c r="B22" s="168" t="s">
        <v>97</v>
      </c>
      <c r="C22" s="167">
        <v>202174</v>
      </c>
      <c r="D22" s="169" t="s">
        <v>95</v>
      </c>
      <c r="E22" s="56"/>
      <c r="F22" s="56"/>
    </row>
    <row r="23" spans="1:6" ht="25.5">
      <c r="A23" s="160">
        <v>11</v>
      </c>
      <c r="B23" s="168" t="s">
        <v>200</v>
      </c>
      <c r="C23" s="167">
        <v>18740851</v>
      </c>
      <c r="D23" s="169" t="s">
        <v>95</v>
      </c>
      <c r="E23" s="56"/>
      <c r="F23" s="56"/>
    </row>
    <row r="24" spans="1:6">
      <c r="A24" s="160" t="s">
        <v>98</v>
      </c>
      <c r="B24" s="168" t="s">
        <v>97</v>
      </c>
      <c r="C24" s="167">
        <v>205765</v>
      </c>
      <c r="D24" s="169" t="s">
        <v>95</v>
      </c>
      <c r="E24" s="56"/>
      <c r="F24" s="56"/>
    </row>
    <row r="25" spans="1:6" ht="25.5">
      <c r="A25" s="160">
        <v>12</v>
      </c>
      <c r="B25" s="168" t="s">
        <v>201</v>
      </c>
      <c r="C25" s="167">
        <v>2639549</v>
      </c>
      <c r="D25" s="169" t="s">
        <v>95</v>
      </c>
      <c r="E25" s="56"/>
      <c r="F25" s="56"/>
    </row>
    <row r="26" spans="1:6">
      <c r="A26" s="160" t="s">
        <v>99</v>
      </c>
      <c r="B26" s="168" t="s">
        <v>100</v>
      </c>
      <c r="C26" s="167">
        <v>253909</v>
      </c>
      <c r="D26" s="169" t="s">
        <v>95</v>
      </c>
      <c r="E26" s="56"/>
      <c r="F26" s="56"/>
    </row>
    <row r="27" spans="1:6" ht="25.5">
      <c r="A27" s="160">
        <v>13</v>
      </c>
      <c r="B27" s="168" t="s">
        <v>202</v>
      </c>
      <c r="C27" s="167">
        <v>1161717</v>
      </c>
      <c r="D27" s="169" t="s">
        <v>95</v>
      </c>
      <c r="E27" s="56"/>
      <c r="F27" s="56"/>
    </row>
    <row r="28" spans="1:6">
      <c r="A28" s="160" t="s">
        <v>101</v>
      </c>
      <c r="B28" s="168" t="s">
        <v>100</v>
      </c>
      <c r="C28" s="167">
        <v>479030</v>
      </c>
      <c r="D28" s="169" t="s">
        <v>95</v>
      </c>
      <c r="E28" s="56"/>
      <c r="F28" s="56"/>
    </row>
    <row r="29" spans="1:6" ht="25.5">
      <c r="A29" s="160">
        <v>14</v>
      </c>
      <c r="B29" s="168" t="s">
        <v>203</v>
      </c>
      <c r="C29" s="167">
        <v>3523003</v>
      </c>
      <c r="D29" s="169" t="s">
        <v>95</v>
      </c>
      <c r="E29" s="56" t="s">
        <v>368</v>
      </c>
      <c r="F29" s="56"/>
    </row>
    <row r="30" spans="1:6">
      <c r="A30" s="160" t="s">
        <v>11</v>
      </c>
      <c r="B30" s="168" t="s">
        <v>102</v>
      </c>
      <c r="C30" s="167">
        <v>2799960</v>
      </c>
      <c r="D30" s="169" t="s">
        <v>95</v>
      </c>
      <c r="E30" s="56"/>
      <c r="F30" s="56"/>
    </row>
    <row r="31" spans="1:6">
      <c r="A31" s="160" t="s">
        <v>103</v>
      </c>
      <c r="B31" s="161" t="s">
        <v>104</v>
      </c>
      <c r="C31" s="167" t="s">
        <v>376</v>
      </c>
      <c r="D31" s="160" t="s">
        <v>95</v>
      </c>
    </row>
    <row r="32" spans="1:6">
      <c r="A32" s="160" t="s">
        <v>105</v>
      </c>
      <c r="B32" s="161" t="s">
        <v>367</v>
      </c>
      <c r="C32" s="170" t="s">
        <v>106</v>
      </c>
      <c r="D32" s="160" t="s">
        <v>95</v>
      </c>
    </row>
    <row r="33" spans="1:31">
      <c r="A33" s="160" t="s">
        <v>107</v>
      </c>
      <c r="B33" s="161" t="s">
        <v>108</v>
      </c>
      <c r="C33" s="170" t="s">
        <v>106</v>
      </c>
      <c r="D33" s="160" t="s">
        <v>95</v>
      </c>
    </row>
    <row r="34" spans="1:31">
      <c r="A34" s="160" t="s">
        <v>109</v>
      </c>
      <c r="B34" s="161" t="s">
        <v>110</v>
      </c>
      <c r="C34" s="170" t="s">
        <v>106</v>
      </c>
      <c r="D34" s="160" t="s">
        <v>95</v>
      </c>
    </row>
    <row r="35" spans="1:31" ht="132.75" customHeight="1">
      <c r="A35" s="160" t="s">
        <v>111</v>
      </c>
      <c r="B35" s="161" t="s">
        <v>112</v>
      </c>
      <c r="C35" s="171" t="s">
        <v>113</v>
      </c>
      <c r="D35" s="160" t="s">
        <v>95</v>
      </c>
    </row>
    <row r="36" spans="1:31" ht="11.25" customHeight="1">
      <c r="A36" s="172"/>
      <c r="B36" s="173"/>
      <c r="C36" s="174"/>
      <c r="D36" s="172"/>
    </row>
    <row r="37" spans="1:31">
      <c r="A37" s="156"/>
      <c r="B37" s="156"/>
      <c r="C37" s="156"/>
      <c r="D37" s="156"/>
    </row>
    <row r="38" spans="1:31" customFormat="1" ht="21.75" customHeight="1">
      <c r="A38" t="s">
        <v>72</v>
      </c>
      <c r="C38" s="79"/>
      <c r="D38" s="10"/>
      <c r="E38" s="56"/>
      <c r="F38" s="57"/>
      <c r="G38" s="9"/>
      <c r="H38" s="9"/>
      <c r="I38" s="9"/>
      <c r="J38" s="9"/>
      <c r="K38" s="9"/>
      <c r="L38" s="9"/>
      <c r="M38" s="9"/>
      <c r="N38" s="9"/>
      <c r="O38" s="99"/>
      <c r="P38" s="99"/>
      <c r="Q38" s="9"/>
    </row>
    <row r="39" spans="1:31" customFormat="1">
      <c r="A39" t="s">
        <v>379</v>
      </c>
      <c r="C39" s="80"/>
      <c r="D39" s="11"/>
      <c r="E39" s="11"/>
      <c r="F39" s="57"/>
      <c r="G39" s="9"/>
      <c r="H39" s="9"/>
      <c r="I39" s="9"/>
      <c r="J39" s="9"/>
      <c r="K39" s="9"/>
      <c r="L39" s="9"/>
      <c r="M39" s="9"/>
      <c r="N39" s="9"/>
      <c r="O39" s="99"/>
      <c r="P39" s="99"/>
      <c r="Q39" s="9"/>
    </row>
    <row r="40" spans="1:31" customFormat="1">
      <c r="C40" s="80"/>
      <c r="D40" s="11"/>
      <c r="E40" s="11"/>
      <c r="F40" s="57"/>
      <c r="G40" s="9"/>
      <c r="H40" s="9"/>
      <c r="I40" s="9"/>
      <c r="J40" s="9"/>
      <c r="K40" s="9"/>
      <c r="L40" s="9"/>
      <c r="M40" s="9"/>
      <c r="N40" s="9"/>
      <c r="O40" s="99"/>
      <c r="P40" s="99"/>
      <c r="Q40" s="9"/>
    </row>
    <row r="41" spans="1:31" customFormat="1">
      <c r="C41" s="81"/>
      <c r="D41" s="11"/>
      <c r="E41" s="11"/>
      <c r="F41" s="57"/>
      <c r="G41" s="9"/>
      <c r="H41" s="9"/>
      <c r="I41" s="9"/>
      <c r="J41" s="9"/>
      <c r="K41" s="9"/>
      <c r="L41" s="9"/>
      <c r="M41" s="9"/>
      <c r="N41" s="9"/>
      <c r="O41" s="99"/>
      <c r="P41" s="99"/>
      <c r="Q41" s="9"/>
    </row>
    <row r="42" spans="1:31" s="83" customFormat="1">
      <c r="A42" s="23" t="s">
        <v>369</v>
      </c>
      <c r="B42" s="27"/>
      <c r="C42" s="82"/>
      <c r="G42" s="100"/>
      <c r="H42" s="100"/>
      <c r="I42" s="100"/>
      <c r="J42" s="100"/>
      <c r="K42" s="100"/>
      <c r="L42" s="100"/>
      <c r="M42" s="100"/>
    </row>
    <row r="43" spans="1:31" s="24" customFormat="1">
      <c r="A43" s="12"/>
      <c r="B43" s="84"/>
      <c r="C43" s="2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W43" s="94"/>
    </row>
    <row r="44" spans="1:31" s="24" customFormat="1">
      <c r="A44" s="12"/>
      <c r="B44" s="27" t="s">
        <v>378</v>
      </c>
      <c r="C44" s="26"/>
      <c r="U44" s="94"/>
      <c r="AD44" s="26"/>
      <c r="AE44" s="26"/>
    </row>
    <row r="45" spans="1:31" s="102" customFormat="1">
      <c r="A45" s="154"/>
      <c r="B45" s="155"/>
      <c r="C45" s="155"/>
      <c r="D45" s="154"/>
    </row>
    <row r="46" spans="1:31" s="102" customFormat="1"/>
    <row r="47" spans="1:31" s="101" customFormat="1">
      <c r="A47" s="9" t="s">
        <v>365</v>
      </c>
      <c r="B47" s="9"/>
      <c r="C47" s="153"/>
    </row>
    <row r="48" spans="1:31" s="101" customFormat="1">
      <c r="A48" s="9" t="s">
        <v>366</v>
      </c>
      <c r="B48" s="9"/>
      <c r="C48" s="153"/>
    </row>
  </sheetData>
  <mergeCells count="2">
    <mergeCell ref="A6:E6"/>
    <mergeCell ref="A8:E8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30"/>
  <sheetViews>
    <sheetView topLeftCell="A16" workbookViewId="0">
      <selection activeCell="A20" sqref="A20:XFD26"/>
    </sheetView>
  </sheetViews>
  <sheetFormatPr defaultRowHeight="12.75"/>
  <cols>
    <col min="1" max="1" width="8.42578125" customWidth="1"/>
    <col min="2" max="2" width="47" customWidth="1"/>
    <col min="3" max="6" width="12.5703125" customWidth="1"/>
    <col min="7" max="17" width="9.140625" style="9"/>
  </cols>
  <sheetData>
    <row r="5" spans="1:17" s="20" customFormat="1" ht="17.25">
      <c r="A5" s="198" t="s">
        <v>197</v>
      </c>
      <c r="B5" s="198"/>
      <c r="C5" s="198"/>
      <c r="D5" s="198"/>
      <c r="E5" s="198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15" customFormat="1" ht="15.75">
      <c r="A6" s="16"/>
      <c r="B6" s="14"/>
      <c r="C6" s="16"/>
      <c r="D6" s="1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s="23" customFormat="1" ht="17.25">
      <c r="A7" s="198" t="s">
        <v>370</v>
      </c>
      <c r="B7" s="198"/>
      <c r="C7" s="198"/>
      <c r="D7" s="198"/>
      <c r="E7" s="1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s="20" customFormat="1" ht="17.25">
      <c r="A8" s="28"/>
      <c r="B8" s="28"/>
      <c r="C8" s="28"/>
      <c r="D8" s="28"/>
      <c r="E8" s="28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2.75" customHeight="1">
      <c r="A9" s="223" t="s">
        <v>0</v>
      </c>
      <c r="B9" s="223" t="s">
        <v>16</v>
      </c>
      <c r="C9" s="225" t="s">
        <v>17</v>
      </c>
      <c r="D9" s="226"/>
      <c r="E9" s="225" t="s">
        <v>18</v>
      </c>
      <c r="F9" s="226"/>
    </row>
    <row r="10" spans="1:17" ht="38.25">
      <c r="A10" s="224"/>
      <c r="B10" s="224"/>
      <c r="C10" s="30" t="s">
        <v>190</v>
      </c>
      <c r="D10" s="30" t="s">
        <v>191</v>
      </c>
      <c r="E10" s="30" t="s">
        <v>190</v>
      </c>
      <c r="F10" s="30" t="s">
        <v>191</v>
      </c>
    </row>
    <row r="11" spans="1:17" ht="27.75" customHeight="1">
      <c r="A11" s="31">
        <v>1</v>
      </c>
      <c r="B11" s="32" t="s">
        <v>192</v>
      </c>
      <c r="C11" s="33" t="s">
        <v>106</v>
      </c>
      <c r="D11" s="33" t="s">
        <v>106</v>
      </c>
      <c r="E11" s="33" t="s">
        <v>106</v>
      </c>
      <c r="F11" s="33" t="s">
        <v>106</v>
      </c>
    </row>
    <row r="12" spans="1:17" ht="29.25" customHeight="1">
      <c r="A12" s="31">
        <v>2</v>
      </c>
      <c r="B12" s="32" t="s">
        <v>193</v>
      </c>
      <c r="C12" s="33" t="s">
        <v>106</v>
      </c>
      <c r="D12" s="33" t="s">
        <v>106</v>
      </c>
      <c r="E12" s="33" t="s">
        <v>106</v>
      </c>
      <c r="F12" s="33" t="s">
        <v>106</v>
      </c>
    </row>
    <row r="13" spans="1:17" ht="30" customHeight="1">
      <c r="A13" s="31">
        <v>3</v>
      </c>
      <c r="B13" s="32" t="s">
        <v>194</v>
      </c>
      <c r="C13" s="33" t="s">
        <v>106</v>
      </c>
      <c r="D13" s="33" t="s">
        <v>106</v>
      </c>
      <c r="E13" s="33" t="s">
        <v>106</v>
      </c>
      <c r="F13" s="33" t="s">
        <v>106</v>
      </c>
    </row>
    <row r="14" spans="1:17" ht="30" customHeight="1">
      <c r="A14" s="31">
        <v>4</v>
      </c>
      <c r="B14" s="32" t="s">
        <v>195</v>
      </c>
      <c r="C14" s="33" t="s">
        <v>106</v>
      </c>
      <c r="D14" s="33" t="s">
        <v>106</v>
      </c>
      <c r="E14" s="33" t="s">
        <v>106</v>
      </c>
      <c r="F14" s="33" t="s">
        <v>106</v>
      </c>
    </row>
    <row r="15" spans="1:17" ht="30" customHeight="1">
      <c r="A15" s="31">
        <v>5</v>
      </c>
      <c r="B15" s="32" t="s">
        <v>196</v>
      </c>
      <c r="C15" s="33" t="s">
        <v>106</v>
      </c>
      <c r="D15" s="33" t="s">
        <v>106</v>
      </c>
      <c r="E15" s="33" t="s">
        <v>106</v>
      </c>
      <c r="F15" s="33" t="s">
        <v>106</v>
      </c>
    </row>
    <row r="16" spans="1:17" ht="18.75">
      <c r="A16" s="29"/>
    </row>
    <row r="17" spans="1:31">
      <c r="A17" t="s">
        <v>198</v>
      </c>
    </row>
    <row r="20" spans="1:31" ht="21.75" customHeight="1">
      <c r="A20" t="s">
        <v>72</v>
      </c>
      <c r="C20" s="79"/>
      <c r="D20" s="10"/>
      <c r="E20" s="56"/>
      <c r="F20" s="57"/>
      <c r="O20" s="99"/>
      <c r="P20" s="99"/>
    </row>
    <row r="21" spans="1:31">
      <c r="A21" t="s">
        <v>379</v>
      </c>
      <c r="C21" s="80"/>
      <c r="D21" s="11"/>
      <c r="E21" s="11"/>
      <c r="F21" s="57"/>
      <c r="O21" s="99"/>
      <c r="P21" s="99"/>
    </row>
    <row r="22" spans="1:31">
      <c r="C22" s="80"/>
      <c r="D22" s="11"/>
      <c r="E22" s="11"/>
      <c r="F22" s="57"/>
      <c r="O22" s="99"/>
      <c r="P22" s="99"/>
    </row>
    <row r="23" spans="1:31">
      <c r="C23" s="81"/>
      <c r="D23" s="11"/>
      <c r="E23" s="11"/>
      <c r="F23" s="57"/>
      <c r="O23" s="99"/>
      <c r="P23" s="99"/>
    </row>
    <row r="24" spans="1:31" s="83" customFormat="1">
      <c r="A24" s="23" t="s">
        <v>369</v>
      </c>
      <c r="B24" s="27"/>
      <c r="C24" s="82"/>
      <c r="G24" s="100"/>
      <c r="H24" s="100"/>
      <c r="I24" s="100"/>
      <c r="J24" s="100"/>
      <c r="K24" s="100"/>
      <c r="L24" s="100"/>
      <c r="M24" s="100"/>
    </row>
    <row r="25" spans="1:31" s="24" customFormat="1">
      <c r="A25" s="12"/>
      <c r="B25" s="84"/>
      <c r="C25" s="26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W25" s="94"/>
    </row>
    <row r="26" spans="1:31" s="24" customFormat="1">
      <c r="A26" s="12"/>
      <c r="B26" s="27" t="s">
        <v>378</v>
      </c>
      <c r="C26" s="26"/>
      <c r="U26" s="94"/>
      <c r="AD26" s="26"/>
      <c r="AE26" s="26"/>
    </row>
    <row r="27" spans="1:31" s="19" customFormat="1">
      <c r="A27" s="17"/>
      <c r="B27" s="18"/>
      <c r="C27" s="18"/>
      <c r="D27" s="17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31" s="19" customFormat="1"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31" s="24" customFormat="1">
      <c r="A29" t="s">
        <v>365</v>
      </c>
      <c r="B29"/>
      <c r="C29" s="26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31" s="24" customFormat="1">
      <c r="A30" t="s">
        <v>366</v>
      </c>
      <c r="B30"/>
      <c r="C30" s="26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</sheetData>
  <mergeCells count="6">
    <mergeCell ref="A5:E5"/>
    <mergeCell ref="A7:E7"/>
    <mergeCell ref="A9:A10"/>
    <mergeCell ref="B9:B10"/>
    <mergeCell ref="C9:D9"/>
    <mergeCell ref="E9:F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Dod1_Print</vt:lpstr>
      <vt:lpstr>Dod2_Print</vt:lpstr>
      <vt:lpstr>Dod3_Print</vt:lpstr>
      <vt:lpstr>Dod4_Print</vt:lpstr>
      <vt:lpstr>Dod5_Print</vt:lpstr>
      <vt:lpstr>Dod3_Print!Область_печати</vt:lpstr>
      <vt:lpstr>Dod4_Print!Область_печати</vt:lpstr>
    </vt:vector>
  </TitlesOfParts>
  <Company>FUIB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skudar</dc:creator>
  <cp:lastModifiedBy>Скударь Юлия Александровна</cp:lastModifiedBy>
  <cp:lastPrinted>2015-01-20T15:35:43Z</cp:lastPrinted>
  <dcterms:created xsi:type="dcterms:W3CDTF">2012-04-18T15:50:49Z</dcterms:created>
  <dcterms:modified xsi:type="dcterms:W3CDTF">2015-01-20T16:23:15Z</dcterms:modified>
</cp:coreProperties>
</file>